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40" yWindow="105" windowWidth="24240" windowHeight="13605"/>
  </bookViews>
  <sheets>
    <sheet name="Anesthesiologist C" sheetId="27" r:id="rId1"/>
  </sheets>
  <definedNames>
    <definedName name="epsilon" localSheetId="0">'Anesthesiologist C'!$B$12</definedName>
    <definedName name="gammaB" localSheetId="0">'Anesthesiologist C'!$B$10</definedName>
    <definedName name="hB" localSheetId="0">'Anesthesiologist C'!$B$13</definedName>
    <definedName name="hbSTAR" localSheetId="0">'Anesthesiologist C'!$B$15</definedName>
    <definedName name="prob0" localSheetId="0">'Anesthesiologist C'!$B$6</definedName>
    <definedName name="prob1" localSheetId="0">'Anesthesiologist C'!$B$7</definedName>
    <definedName name="ratio_m" localSheetId="0">'Anesthesiologist C'!$B$11</definedName>
    <definedName name="ratio1" localSheetId="0">'Anesthesiologist C'!$B$8</definedName>
    <definedName name="ratio2" localSheetId="0">'Anesthesiologist C'!$B$9</definedName>
    <definedName name="Threshold" localSheetId="0">'Anesthesiologist C'!$B$20</definedName>
  </definedNames>
  <calcPr calcId="145621"/>
</workbook>
</file>

<file path=xl/calcChain.xml><?xml version="1.0" encoding="utf-8"?>
<calcChain xmlns="http://schemas.openxmlformats.org/spreadsheetml/2006/main">
  <c r="S30" i="27" l="1"/>
  <c r="S29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N64" i="27" l="1"/>
  <c r="N63" i="27"/>
  <c r="O61" i="27"/>
  <c r="O60" i="27"/>
  <c r="O59" i="27"/>
  <c r="O58" i="27"/>
  <c r="O57" i="27"/>
  <c r="O56" i="27"/>
  <c r="O55" i="27"/>
  <c r="O54" i="27"/>
  <c r="O53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O37" i="27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B12" i="27"/>
  <c r="B13" i="27" s="1"/>
  <c r="O8" i="27"/>
  <c r="O7" i="27"/>
  <c r="O6" i="27"/>
  <c r="B9" i="27"/>
  <c r="O5" i="27"/>
  <c r="B8" i="27"/>
  <c r="O4" i="27"/>
  <c r="B10" i="27" l="1"/>
  <c r="B11" i="27" s="1"/>
  <c r="B16" i="27"/>
  <c r="L4" i="27" l="1"/>
  <c r="M4" i="27" l="1"/>
  <c r="P4" i="27" s="1"/>
  <c r="L5" i="27" l="1"/>
  <c r="M5" i="27" s="1"/>
  <c r="L6" i="27" l="1"/>
  <c r="M6" i="27" s="1"/>
  <c r="P5" i="27"/>
  <c r="L7" i="27" l="1"/>
  <c r="M7" i="27" s="1"/>
  <c r="P6" i="27"/>
  <c r="L8" i="27" l="1"/>
  <c r="P7" i="27"/>
  <c r="M8" i="27" l="1"/>
  <c r="P8" i="27" s="1"/>
  <c r="L9" i="27" l="1"/>
  <c r="M9" i="27" s="1"/>
  <c r="L10" i="27" l="1"/>
  <c r="M10" i="27" s="1"/>
  <c r="P9" i="27"/>
  <c r="L11" i="27" l="1"/>
  <c r="M11" i="27" s="1"/>
  <c r="P10" i="27"/>
  <c r="L12" i="27" l="1"/>
  <c r="M12" i="27" s="1"/>
  <c r="P11" i="27"/>
  <c r="L13" i="27" l="1"/>
  <c r="P12" i="27"/>
  <c r="M13" i="27" l="1"/>
  <c r="P13" i="27" s="1"/>
  <c r="L14" i="27" l="1"/>
  <c r="M14" i="27" s="1"/>
  <c r="L15" i="27"/>
  <c r="M15" i="27" s="1"/>
  <c r="P14" i="27"/>
  <c r="L16" i="27" l="1"/>
  <c r="M16" i="27" s="1"/>
  <c r="P15" i="27"/>
  <c r="L17" i="27" l="1"/>
  <c r="M17" i="27" s="1"/>
  <c r="P16" i="27"/>
  <c r="L18" i="27" l="1"/>
  <c r="M18" i="27" s="1"/>
  <c r="P17" i="27"/>
  <c r="L19" i="27" l="1"/>
  <c r="M19" i="27" s="1"/>
  <c r="P18" i="27"/>
  <c r="L20" i="27" l="1"/>
  <c r="M20" i="27" s="1"/>
  <c r="P19" i="27"/>
  <c r="L21" i="27" l="1"/>
  <c r="M21" i="27" s="1"/>
  <c r="P20" i="27"/>
  <c r="L22" i="27" l="1"/>
  <c r="P21" i="27"/>
  <c r="M22" i="27" l="1"/>
  <c r="P22" i="27" s="1"/>
  <c r="L23" i="27" l="1"/>
  <c r="M23" i="27" s="1"/>
  <c r="P23" i="27" s="1"/>
  <c r="L24" i="27" l="1"/>
  <c r="M24" i="27" s="1"/>
  <c r="P24" i="27" s="1"/>
  <c r="L25" i="27" l="1"/>
  <c r="M25" i="27" l="1"/>
  <c r="P25" i="27" s="1"/>
  <c r="L26" i="27" l="1"/>
  <c r="M26" i="27" l="1"/>
  <c r="P26" i="27" s="1"/>
  <c r="L27" i="27" l="1"/>
  <c r="M27" i="27" l="1"/>
  <c r="P27" i="27" s="1"/>
  <c r="L28" i="27" l="1"/>
  <c r="M28" i="27" s="1"/>
  <c r="P28" i="27" s="1"/>
  <c r="L29" i="27" l="1"/>
  <c r="M29" i="27" s="1"/>
  <c r="P29" i="27" s="1"/>
  <c r="L30" i="27" l="1"/>
  <c r="M30" i="27" l="1"/>
  <c r="P30" i="27" s="1"/>
  <c r="L31" i="27" l="1"/>
  <c r="M31" i="27" s="1"/>
  <c r="P31" i="27" s="1"/>
  <c r="L32" i="27" l="1"/>
  <c r="M32" i="27" s="1"/>
  <c r="P32" i="27" s="1"/>
  <c r="L33" i="27" l="1"/>
  <c r="M33" i="27" l="1"/>
  <c r="P33" i="27" s="1"/>
  <c r="L34" i="27" l="1"/>
  <c r="M34" i="27" l="1"/>
  <c r="P34" i="27" s="1"/>
  <c r="L35" i="27" l="1"/>
  <c r="M35" i="27" l="1"/>
  <c r="P35" i="27" s="1"/>
  <c r="L36" i="27" l="1"/>
  <c r="M36" i="27" l="1"/>
  <c r="P36" i="27" s="1"/>
  <c r="L37" i="27" l="1"/>
  <c r="M37" i="27" l="1"/>
  <c r="P37" i="27" s="1"/>
  <c r="L38" i="27" l="1"/>
  <c r="M38" i="27" l="1"/>
  <c r="P38" i="27" s="1"/>
  <c r="L39" i="27"/>
  <c r="M39" i="27" l="1"/>
  <c r="P39" i="27" s="1"/>
  <c r="L40" i="27" l="1"/>
  <c r="M40" i="27" l="1"/>
  <c r="P40" i="27" s="1"/>
  <c r="L41" i="27" l="1"/>
  <c r="M41" i="27" l="1"/>
  <c r="P41" i="27" s="1"/>
  <c r="L42" i="27" l="1"/>
  <c r="M42" i="27" s="1"/>
  <c r="L43" i="27" l="1"/>
  <c r="P42" i="27"/>
  <c r="M43" i="27" l="1"/>
  <c r="P43" i="27" s="1"/>
  <c r="L44" i="27" l="1"/>
  <c r="M44" i="27" s="1"/>
  <c r="L45" i="27" l="1"/>
  <c r="M45" i="27" s="1"/>
  <c r="P44" i="27"/>
  <c r="L46" i="27" l="1"/>
  <c r="M46" i="27" s="1"/>
  <c r="P45" i="27"/>
  <c r="L47" i="27" l="1"/>
  <c r="M47" i="27" s="1"/>
  <c r="P46" i="27"/>
  <c r="L48" i="27" l="1"/>
  <c r="M48" i="27" s="1"/>
  <c r="P47" i="27"/>
  <c r="L49" i="27" l="1"/>
  <c r="M49" i="27" s="1"/>
  <c r="P48" i="27"/>
  <c r="L50" i="27" l="1"/>
  <c r="M50" i="27" s="1"/>
  <c r="P49" i="27"/>
  <c r="L51" i="27" l="1"/>
  <c r="M51" i="27" s="1"/>
  <c r="P50" i="27"/>
  <c r="L52" i="27" l="1"/>
  <c r="M52" i="27" s="1"/>
  <c r="P51" i="27"/>
  <c r="L53" i="27" l="1"/>
  <c r="M53" i="27" s="1"/>
  <c r="P52" i="27"/>
  <c r="L54" i="27" l="1"/>
  <c r="M54" i="27" s="1"/>
  <c r="P53" i="27"/>
  <c r="L55" i="27" l="1"/>
  <c r="P54" i="27"/>
  <c r="M55" i="27" l="1"/>
  <c r="P55" i="27" s="1"/>
  <c r="L56" i="27" l="1"/>
  <c r="M56" i="27" s="1"/>
  <c r="L57" i="27" l="1"/>
  <c r="M57" i="27" s="1"/>
  <c r="P56" i="27"/>
  <c r="L58" i="27" l="1"/>
  <c r="M58" i="27" s="1"/>
  <c r="P57" i="27"/>
  <c r="L59" i="27" l="1"/>
  <c r="P58" i="27"/>
  <c r="M59" i="27" l="1"/>
  <c r="P59" i="27" s="1"/>
  <c r="L60" i="27" l="1"/>
  <c r="M60" i="27" l="1"/>
  <c r="P60" i="27" s="1"/>
  <c r="L61" i="27" l="1"/>
  <c r="M61" i="27" s="1"/>
  <c r="P61" i="27" s="1"/>
</calcChain>
</file>

<file path=xl/comments1.xml><?xml version="1.0" encoding="utf-8"?>
<comments xmlns="http://schemas.openxmlformats.org/spreadsheetml/2006/main">
  <authors>
    <author>Franklin Dexter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Franklin Dexter:</t>
        </r>
        <r>
          <rPr>
            <sz val="9"/>
            <color indexed="81"/>
            <rFont val="Tahoma"/>
            <family val="2"/>
          </rPr>
          <t xml:space="preserve">
Days from July 1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Franklin Dexter:</t>
        </r>
        <r>
          <rPr>
            <sz val="9"/>
            <color indexed="81"/>
            <rFont val="Tahoma"/>
            <family val="2"/>
          </rPr>
          <t xml:space="preserve">
Mean of the 9 scores, each score being
   1, 2, 3, or 4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Franklin Dexter:</t>
        </r>
        <r>
          <rPr>
            <sz val="9"/>
            <color indexed="81"/>
            <rFont val="Tahoma"/>
            <family val="2"/>
          </rPr>
          <t xml:space="preserve">
Supervision score compared with threshold
becoming binary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Franklin Dexter:</t>
        </r>
        <r>
          <rPr>
            <sz val="9"/>
            <color indexed="81"/>
            <rFont val="Tahoma"/>
            <family val="2"/>
          </rPr>
          <t xml:space="preserve">
CUSUM exceeds threshold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Franklin Dexter:</t>
        </r>
        <r>
          <rPr>
            <sz val="9"/>
            <color indexed="81"/>
            <rFont val="Tahoma"/>
            <family val="2"/>
          </rPr>
          <t xml:space="preserve">
Change in primary vertical axis to prevent overlap</t>
        </r>
      </text>
    </comment>
    <comment ref="O3" authorId="0">
      <text>
        <r>
          <rPr>
            <b/>
            <sz val="9"/>
            <color indexed="81"/>
            <rFont val="Tahoma"/>
            <family val="2"/>
          </rPr>
          <t>Franklin Dexter:</t>
        </r>
        <r>
          <rPr>
            <sz val="9"/>
            <color indexed="81"/>
            <rFont val="Tahoma"/>
            <family val="2"/>
          </rPr>
          <t xml:space="preserve">
Consequent primary
vertical axis value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Franklin Dexter:</t>
        </r>
        <r>
          <rPr>
            <sz val="9"/>
            <color indexed="81"/>
            <rFont val="Tahoma"/>
            <family val="2"/>
          </rPr>
          <t xml:space="preserve">
These are the secondary axis vertical axis values for the blue squares
in the Chart</t>
        </r>
      </text>
    </comment>
  </commentList>
</comments>
</file>

<file path=xl/sharedStrings.xml><?xml version="1.0" encoding="utf-8"?>
<sst xmlns="http://schemas.openxmlformats.org/spreadsheetml/2006/main" count="27" uniqueCount="26">
  <si>
    <t>Date</t>
  </si>
  <si>
    <t>Supervision</t>
  </si>
  <si>
    <t>CUSUM</t>
  </si>
  <si>
    <t>Flag</t>
  </si>
  <si>
    <t>ANOS (average number of observations to signal)</t>
  </si>
  <si>
    <t>hB from equation (5)</t>
  </si>
  <si>
    <t>Equations are from Reynolds and Stoumbos 1999</t>
  </si>
  <si>
    <t>r1 from equation (3)</t>
  </si>
  <si>
    <t>r2 from equation (3)</t>
  </si>
  <si>
    <t>gammaB from equation (4)</t>
  </si>
  <si>
    <t>m from the paragraph beneath equation (4)</t>
  </si>
  <si>
    <t>epsilon from equation (6)</t>
  </si>
  <si>
    <t>Jitter</t>
  </si>
  <si>
    <t>Jitter Vertical</t>
  </si>
  <si>
    <t>In-control value</t>
  </si>
  <si>
    <t>Out-control value</t>
  </si>
  <si>
    <t>hB* from equation (7) set to get the ANOS desired</t>
  </si>
  <si>
    <t>Square</t>
  </si>
  <si>
    <t>Figure</t>
  </si>
  <si>
    <t>and repeated in the footnotes of Section 4</t>
  </si>
  <si>
    <t>Threshold for supervision (2 for CRNAs and 3 for Residents)</t>
  </si>
  <si>
    <t>Threshold?</t>
  </si>
  <si>
    <t>Net change in jitter</t>
  </si>
  <si>
    <t>Count of change in jitter</t>
  </si>
  <si>
    <t>Red horizontal line in the graph showing threshold</t>
  </si>
  <si>
    <t>For details, please refer to the manuscript's figure legend.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</si>
</sst>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0.0%"/>
    <numFmt numFmtId="166" formatCode="0.000"/>
    <numFmt numFmtId="167" formatCode="0.0000"/>
    <numFmt numFmtId="168" formatCode="0.00000"/>
    <numFmt numFmtId="169" formatCode="0.000000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/>
    <xf numFmtId="167" fontId="0" fillId="0" borderId="0" xfId="0" applyNumberFormat="1" applyAlignment="1">
      <alignment horizontal="center"/>
    </xf>
    <xf numFmtId="2" fontId="0" fillId="0" borderId="0" xfId="0" applyNumberFormat="1"/>
    <xf numFmtId="168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169" fontId="0" fillId="0" borderId="0" xfId="0" applyNumberFormat="1" applyAlignment="1">
      <alignment horizontal="center"/>
    </xf>
    <xf numFmtId="0" fontId="5" fillId="0" borderId="0" xfId="0" applyFont="1"/>
    <xf numFmtId="0" fontId="8" fillId="0" borderId="0" xfId="0" applyFont="1"/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3" xfId="3"/>
    <cellStyle name="Percent 2" xfId="2"/>
  </cellStyles>
  <dxfs count="2"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Supervision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'Anesthesiologist C'!$I$4:$I$61</c:f>
              <c:numCache>
                <c:formatCode>General</c:formatCode>
                <c:ptCount val="58"/>
                <c:pt idx="0">
                  <c:v>3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22</c:v>
                </c:pt>
                <c:pt idx="12">
                  <c:v>24</c:v>
                </c:pt>
                <c:pt idx="13">
                  <c:v>24</c:v>
                </c:pt>
                <c:pt idx="14">
                  <c:v>25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37</c:v>
                </c:pt>
                <c:pt idx="20">
                  <c:v>44</c:v>
                </c:pt>
                <c:pt idx="21">
                  <c:v>45</c:v>
                </c:pt>
                <c:pt idx="22">
                  <c:v>66</c:v>
                </c:pt>
                <c:pt idx="23">
                  <c:v>66</c:v>
                </c:pt>
                <c:pt idx="24">
                  <c:v>96</c:v>
                </c:pt>
                <c:pt idx="25">
                  <c:v>115</c:v>
                </c:pt>
                <c:pt idx="26">
                  <c:v>116</c:v>
                </c:pt>
                <c:pt idx="27">
                  <c:v>117</c:v>
                </c:pt>
                <c:pt idx="28">
                  <c:v>127</c:v>
                </c:pt>
                <c:pt idx="29">
                  <c:v>127</c:v>
                </c:pt>
                <c:pt idx="30">
                  <c:v>128</c:v>
                </c:pt>
                <c:pt idx="31">
                  <c:v>128</c:v>
                </c:pt>
                <c:pt idx="32">
                  <c:v>129</c:v>
                </c:pt>
                <c:pt idx="33">
                  <c:v>129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142</c:v>
                </c:pt>
                <c:pt idx="38">
                  <c:v>144</c:v>
                </c:pt>
                <c:pt idx="39">
                  <c:v>145</c:v>
                </c:pt>
                <c:pt idx="40">
                  <c:v>145</c:v>
                </c:pt>
                <c:pt idx="41">
                  <c:v>149</c:v>
                </c:pt>
                <c:pt idx="42">
                  <c:v>149</c:v>
                </c:pt>
                <c:pt idx="43">
                  <c:v>155</c:v>
                </c:pt>
                <c:pt idx="44">
                  <c:v>156</c:v>
                </c:pt>
                <c:pt idx="45">
                  <c:v>156</c:v>
                </c:pt>
                <c:pt idx="46">
                  <c:v>156</c:v>
                </c:pt>
                <c:pt idx="47">
                  <c:v>156</c:v>
                </c:pt>
                <c:pt idx="48">
                  <c:v>159</c:v>
                </c:pt>
                <c:pt idx="49">
                  <c:v>164</c:v>
                </c:pt>
                <c:pt idx="50">
                  <c:v>165</c:v>
                </c:pt>
                <c:pt idx="51">
                  <c:v>166</c:v>
                </c:pt>
                <c:pt idx="52">
                  <c:v>166</c:v>
                </c:pt>
                <c:pt idx="53">
                  <c:v>169</c:v>
                </c:pt>
                <c:pt idx="54">
                  <c:v>171</c:v>
                </c:pt>
                <c:pt idx="55">
                  <c:v>173</c:v>
                </c:pt>
                <c:pt idx="56">
                  <c:v>173</c:v>
                </c:pt>
                <c:pt idx="57">
                  <c:v>176</c:v>
                </c:pt>
              </c:numCache>
            </c:numRef>
          </c:xVal>
          <c:yVal>
            <c:numRef>
              <c:f>'Anesthesiologist C'!$O$4:$O$61</c:f>
              <c:numCache>
                <c:formatCode>0.00</c:formatCode>
                <c:ptCount val="58"/>
                <c:pt idx="0">
                  <c:v>1.4444444444444444</c:v>
                </c:pt>
                <c:pt idx="1">
                  <c:v>1.6666666666666667</c:v>
                </c:pt>
                <c:pt idx="2">
                  <c:v>3.3333333333333335</c:v>
                </c:pt>
                <c:pt idx="3">
                  <c:v>4</c:v>
                </c:pt>
                <c:pt idx="4">
                  <c:v>1.5555555555555556</c:v>
                </c:pt>
                <c:pt idx="5">
                  <c:v>2.4955555555555553</c:v>
                </c:pt>
                <c:pt idx="6">
                  <c:v>3.7866666666666666</c:v>
                </c:pt>
                <c:pt idx="7">
                  <c:v>2.6666666666666665</c:v>
                </c:pt>
                <c:pt idx="8">
                  <c:v>4</c:v>
                </c:pt>
                <c:pt idx="9">
                  <c:v>2.8888888888888888</c:v>
                </c:pt>
                <c:pt idx="10">
                  <c:v>3.6666666666666665</c:v>
                </c:pt>
                <c:pt idx="11">
                  <c:v>3</c:v>
                </c:pt>
                <c:pt idx="12">
                  <c:v>1.8888888888888888</c:v>
                </c:pt>
                <c:pt idx="13">
                  <c:v>3.88</c:v>
                </c:pt>
                <c:pt idx="14">
                  <c:v>4</c:v>
                </c:pt>
                <c:pt idx="15">
                  <c:v>3.8888888888888888</c:v>
                </c:pt>
                <c:pt idx="16">
                  <c:v>1.7866666666666666</c:v>
                </c:pt>
                <c:pt idx="17">
                  <c:v>1.6666666666666667</c:v>
                </c:pt>
                <c:pt idx="18">
                  <c:v>2.4444444444444446</c:v>
                </c:pt>
                <c:pt idx="19">
                  <c:v>2.5555555555555554</c:v>
                </c:pt>
                <c:pt idx="20">
                  <c:v>2.6666666666666665</c:v>
                </c:pt>
                <c:pt idx="21">
                  <c:v>2.4444444444444446</c:v>
                </c:pt>
                <c:pt idx="22">
                  <c:v>2.8888888888888888</c:v>
                </c:pt>
                <c:pt idx="23">
                  <c:v>4</c:v>
                </c:pt>
                <c:pt idx="24">
                  <c:v>4</c:v>
                </c:pt>
                <c:pt idx="25">
                  <c:v>2.6666666666666665</c:v>
                </c:pt>
                <c:pt idx="26">
                  <c:v>2.5555555555555554</c:v>
                </c:pt>
                <c:pt idx="27">
                  <c:v>4</c:v>
                </c:pt>
                <c:pt idx="28">
                  <c:v>3.88</c:v>
                </c:pt>
                <c:pt idx="29">
                  <c:v>4</c:v>
                </c:pt>
                <c:pt idx="30">
                  <c:v>3.76</c:v>
                </c:pt>
                <c:pt idx="31">
                  <c:v>4</c:v>
                </c:pt>
                <c:pt idx="32">
                  <c:v>1.5555555555555556</c:v>
                </c:pt>
                <c:pt idx="33">
                  <c:v>1.7266666666666668</c:v>
                </c:pt>
                <c:pt idx="34">
                  <c:v>1.8888888888888888</c:v>
                </c:pt>
                <c:pt idx="35">
                  <c:v>2.2222222222222223</c:v>
                </c:pt>
                <c:pt idx="36">
                  <c:v>4</c:v>
                </c:pt>
                <c:pt idx="37">
                  <c:v>2.6755555555555555</c:v>
                </c:pt>
                <c:pt idx="38">
                  <c:v>2</c:v>
                </c:pt>
                <c:pt idx="39">
                  <c:v>2.5555555555555554</c:v>
                </c:pt>
                <c:pt idx="40">
                  <c:v>4</c:v>
                </c:pt>
                <c:pt idx="41">
                  <c:v>2.12</c:v>
                </c:pt>
                <c:pt idx="42">
                  <c:v>2</c:v>
                </c:pt>
                <c:pt idx="43">
                  <c:v>2.4444444444444446</c:v>
                </c:pt>
                <c:pt idx="44">
                  <c:v>2.2133333333333334</c:v>
                </c:pt>
                <c:pt idx="45">
                  <c:v>2.3333333333333335</c:v>
                </c:pt>
                <c:pt idx="46">
                  <c:v>3.1111111111111112</c:v>
                </c:pt>
                <c:pt idx="47">
                  <c:v>4</c:v>
                </c:pt>
                <c:pt idx="48">
                  <c:v>3.5555555555555554</c:v>
                </c:pt>
                <c:pt idx="49">
                  <c:v>2.4444444444444446</c:v>
                </c:pt>
                <c:pt idx="50">
                  <c:v>3</c:v>
                </c:pt>
                <c:pt idx="51">
                  <c:v>1.6666666666666667</c:v>
                </c:pt>
                <c:pt idx="52">
                  <c:v>2.7777777777777777</c:v>
                </c:pt>
                <c:pt idx="53">
                  <c:v>3.1111111111111112</c:v>
                </c:pt>
                <c:pt idx="54">
                  <c:v>3.3333333333333335</c:v>
                </c:pt>
                <c:pt idx="55">
                  <c:v>2.6666666666666665</c:v>
                </c:pt>
                <c:pt idx="56">
                  <c:v>3</c:v>
                </c:pt>
                <c:pt idx="57">
                  <c:v>2.7866666666666666</c:v>
                </c:pt>
              </c:numCache>
            </c:numRef>
          </c:yVal>
          <c:smooth val="0"/>
        </c:ser>
        <c:ser>
          <c:idx val="1"/>
          <c:order val="1"/>
          <c:tx>
            <c:v>Threshold</c:v>
          </c:tx>
          <c:spPr>
            <a:ln w="28575">
              <a:noFill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FF0000"/>
                </a:solidFill>
              </a:ln>
            </c:spPr>
          </c:dPt>
          <c:xVal>
            <c:numRef>
              <c:f>'Anesthesiologist C'!$R$29:$R$30</c:f>
              <c:numCache>
                <c:formatCode>0.00</c:formatCode>
                <c:ptCount val="2"/>
                <c:pt idx="0">
                  <c:v>1</c:v>
                </c:pt>
                <c:pt idx="1">
                  <c:v>179</c:v>
                </c:pt>
              </c:numCache>
            </c:numRef>
          </c:xVal>
          <c:yVal>
            <c:numRef>
              <c:f>'Anesthesiologist C'!$S$29:$S$30</c:f>
              <c:numCache>
                <c:formatCode>0.00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89856"/>
        <c:axId val="80492032"/>
      </c:scatterChart>
      <c:scatterChart>
        <c:scatterStyle val="lineMarker"/>
        <c:varyColors val="0"/>
        <c:ser>
          <c:idx val="2"/>
          <c:order val="2"/>
          <c:tx>
            <c:v>CUSUM_not</c:v>
          </c:tx>
          <c:spPr>
            <a:ln w="1270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'Anesthesiologist C'!$I$4:$I$61</c:f>
              <c:numCache>
                <c:formatCode>General</c:formatCode>
                <c:ptCount val="58"/>
                <c:pt idx="0">
                  <c:v>3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22</c:v>
                </c:pt>
                <c:pt idx="12">
                  <c:v>24</c:v>
                </c:pt>
                <c:pt idx="13">
                  <c:v>24</c:v>
                </c:pt>
                <c:pt idx="14">
                  <c:v>25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37</c:v>
                </c:pt>
                <c:pt idx="20">
                  <c:v>44</c:v>
                </c:pt>
                <c:pt idx="21">
                  <c:v>45</c:v>
                </c:pt>
                <c:pt idx="22">
                  <c:v>66</c:v>
                </c:pt>
                <c:pt idx="23">
                  <c:v>66</c:v>
                </c:pt>
                <c:pt idx="24">
                  <c:v>96</c:v>
                </c:pt>
                <c:pt idx="25">
                  <c:v>115</c:v>
                </c:pt>
                <c:pt idx="26">
                  <c:v>116</c:v>
                </c:pt>
                <c:pt idx="27">
                  <c:v>117</c:v>
                </c:pt>
                <c:pt idx="28">
                  <c:v>127</c:v>
                </c:pt>
                <c:pt idx="29">
                  <c:v>127</c:v>
                </c:pt>
                <c:pt idx="30">
                  <c:v>128</c:v>
                </c:pt>
                <c:pt idx="31">
                  <c:v>128</c:v>
                </c:pt>
                <c:pt idx="32">
                  <c:v>129</c:v>
                </c:pt>
                <c:pt idx="33">
                  <c:v>129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142</c:v>
                </c:pt>
                <c:pt idx="38">
                  <c:v>144</c:v>
                </c:pt>
                <c:pt idx="39">
                  <c:v>145</c:v>
                </c:pt>
                <c:pt idx="40">
                  <c:v>145</c:v>
                </c:pt>
                <c:pt idx="41">
                  <c:v>149</c:v>
                </c:pt>
                <c:pt idx="42">
                  <c:v>149</c:v>
                </c:pt>
                <c:pt idx="43">
                  <c:v>155</c:v>
                </c:pt>
                <c:pt idx="44">
                  <c:v>156</c:v>
                </c:pt>
                <c:pt idx="45">
                  <c:v>156</c:v>
                </c:pt>
                <c:pt idx="46">
                  <c:v>156</c:v>
                </c:pt>
                <c:pt idx="47">
                  <c:v>156</c:v>
                </c:pt>
                <c:pt idx="48">
                  <c:v>159</c:v>
                </c:pt>
                <c:pt idx="49">
                  <c:v>164</c:v>
                </c:pt>
                <c:pt idx="50">
                  <c:v>165</c:v>
                </c:pt>
                <c:pt idx="51">
                  <c:v>166</c:v>
                </c:pt>
                <c:pt idx="52">
                  <c:v>166</c:v>
                </c:pt>
                <c:pt idx="53">
                  <c:v>169</c:v>
                </c:pt>
                <c:pt idx="54">
                  <c:v>171</c:v>
                </c:pt>
                <c:pt idx="55">
                  <c:v>173</c:v>
                </c:pt>
                <c:pt idx="56">
                  <c:v>173</c:v>
                </c:pt>
                <c:pt idx="57">
                  <c:v>176</c:v>
                </c:pt>
              </c:numCache>
            </c:numRef>
          </c:xVal>
          <c:yVal>
            <c:numRef>
              <c:f>'Anesthesiologist C'!$L$4:$L$61</c:f>
              <c:numCache>
                <c:formatCode>0.00</c:formatCode>
                <c:ptCount val="58"/>
                <c:pt idx="0">
                  <c:v>1.9230769230769231</c:v>
                </c:pt>
                <c:pt idx="1">
                  <c:v>2.8461538461538463</c:v>
                </c:pt>
                <c:pt idx="2">
                  <c:v>0.92307692307692313</c:v>
                </c:pt>
                <c:pt idx="3">
                  <c:v>0.84615384615384626</c:v>
                </c:pt>
                <c:pt idx="4">
                  <c:v>1.7692307692307694</c:v>
                </c:pt>
                <c:pt idx="5">
                  <c:v>1.6923076923076925</c:v>
                </c:pt>
                <c:pt idx="6">
                  <c:v>1.6153846153846156</c:v>
                </c:pt>
                <c:pt idx="7">
                  <c:v>1.5384615384615388</c:v>
                </c:pt>
                <c:pt idx="8">
                  <c:v>1.4615384615384619</c:v>
                </c:pt>
                <c:pt idx="9">
                  <c:v>1.384615384615385</c:v>
                </c:pt>
                <c:pt idx="10">
                  <c:v>1.3076923076923082</c:v>
                </c:pt>
                <c:pt idx="11">
                  <c:v>1.2307692307692313</c:v>
                </c:pt>
                <c:pt idx="12">
                  <c:v>2.1538461538461542</c:v>
                </c:pt>
                <c:pt idx="13">
                  <c:v>2.0769230769230771</c:v>
                </c:pt>
                <c:pt idx="14">
                  <c:v>2</c:v>
                </c:pt>
                <c:pt idx="15">
                  <c:v>1.9230769230769231</c:v>
                </c:pt>
                <c:pt idx="16">
                  <c:v>2.8461538461538463</c:v>
                </c:pt>
                <c:pt idx="17">
                  <c:v>1.9230769230769231</c:v>
                </c:pt>
                <c:pt idx="18">
                  <c:v>1.8461538461538463</c:v>
                </c:pt>
                <c:pt idx="19">
                  <c:v>1.7692307692307694</c:v>
                </c:pt>
                <c:pt idx="20">
                  <c:v>1.6923076923076925</c:v>
                </c:pt>
                <c:pt idx="21">
                  <c:v>1.6153846153846156</c:v>
                </c:pt>
                <c:pt idx="22">
                  <c:v>1.5384615384615388</c:v>
                </c:pt>
                <c:pt idx="23">
                  <c:v>1.4615384615384619</c:v>
                </c:pt>
                <c:pt idx="24">
                  <c:v>1.384615384615385</c:v>
                </c:pt>
                <c:pt idx="25">
                  <c:v>1.3076923076923082</c:v>
                </c:pt>
                <c:pt idx="26">
                  <c:v>1.2307692307692313</c:v>
                </c:pt>
                <c:pt idx="27">
                  <c:v>1.1538461538461544</c:v>
                </c:pt>
                <c:pt idx="28">
                  <c:v>1.0769230769230775</c:v>
                </c:pt>
                <c:pt idx="29">
                  <c:v>1.0000000000000007</c:v>
                </c:pt>
                <c:pt idx="30">
                  <c:v>0.92307692307692379</c:v>
                </c:pt>
                <c:pt idx="31">
                  <c:v>0.84615384615384692</c:v>
                </c:pt>
                <c:pt idx="32">
                  <c:v>1.7692307692307701</c:v>
                </c:pt>
                <c:pt idx="33">
                  <c:v>2.692307692307693</c:v>
                </c:pt>
                <c:pt idx="34">
                  <c:v>1.9230769230769231</c:v>
                </c:pt>
                <c:pt idx="35">
                  <c:v>1.8461538461538463</c:v>
                </c:pt>
                <c:pt idx="36">
                  <c:v>1.7692307692307694</c:v>
                </c:pt>
                <c:pt idx="37">
                  <c:v>1.6923076923076925</c:v>
                </c:pt>
                <c:pt idx="38">
                  <c:v>1.6153846153846156</c:v>
                </c:pt>
                <c:pt idx="39">
                  <c:v>1.5384615384615388</c:v>
                </c:pt>
                <c:pt idx="40">
                  <c:v>1.4615384615384619</c:v>
                </c:pt>
                <c:pt idx="41">
                  <c:v>1.384615384615385</c:v>
                </c:pt>
                <c:pt idx="42">
                  <c:v>1.3076923076923082</c:v>
                </c:pt>
                <c:pt idx="43">
                  <c:v>1.2307692307692313</c:v>
                </c:pt>
                <c:pt idx="44">
                  <c:v>1.1538461538461544</c:v>
                </c:pt>
                <c:pt idx="45">
                  <c:v>1.0769230769230775</c:v>
                </c:pt>
                <c:pt idx="46">
                  <c:v>1.0000000000000007</c:v>
                </c:pt>
                <c:pt idx="47">
                  <c:v>0.92307692307692379</c:v>
                </c:pt>
                <c:pt idx="48">
                  <c:v>0.84615384615384692</c:v>
                </c:pt>
                <c:pt idx="49">
                  <c:v>0.76923076923077005</c:v>
                </c:pt>
                <c:pt idx="50">
                  <c:v>0.69230769230769318</c:v>
                </c:pt>
                <c:pt idx="51">
                  <c:v>1.6153846153846163</c:v>
                </c:pt>
                <c:pt idx="52">
                  <c:v>1.5384615384615394</c:v>
                </c:pt>
                <c:pt idx="53">
                  <c:v>1.4615384615384626</c:v>
                </c:pt>
                <c:pt idx="54">
                  <c:v>1.3846153846153857</c:v>
                </c:pt>
                <c:pt idx="55">
                  <c:v>1.3076923076923088</c:v>
                </c:pt>
                <c:pt idx="56">
                  <c:v>1.2307692307692319</c:v>
                </c:pt>
                <c:pt idx="57">
                  <c:v>1.1538461538461551</c:v>
                </c:pt>
              </c:numCache>
            </c:numRef>
          </c:yVal>
          <c:smooth val="0"/>
        </c:ser>
        <c:ser>
          <c:idx val="3"/>
          <c:order val="3"/>
          <c:tx>
            <c:v>CUSUM_Flag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dPt>
            <c:idx val="33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xVal>
            <c:numRef>
              <c:f>'Anesthesiologist C'!$I$4:$I$61</c:f>
              <c:numCache>
                <c:formatCode>General</c:formatCode>
                <c:ptCount val="58"/>
                <c:pt idx="0">
                  <c:v>3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17</c:v>
                </c:pt>
                <c:pt idx="10">
                  <c:v>17</c:v>
                </c:pt>
                <c:pt idx="11">
                  <c:v>22</c:v>
                </c:pt>
                <c:pt idx="12">
                  <c:v>24</c:v>
                </c:pt>
                <c:pt idx="13">
                  <c:v>24</c:v>
                </c:pt>
                <c:pt idx="14">
                  <c:v>25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37</c:v>
                </c:pt>
                <c:pt idx="20">
                  <c:v>44</c:v>
                </c:pt>
                <c:pt idx="21">
                  <c:v>45</c:v>
                </c:pt>
                <c:pt idx="22">
                  <c:v>66</c:v>
                </c:pt>
                <c:pt idx="23">
                  <c:v>66</c:v>
                </c:pt>
                <c:pt idx="24">
                  <c:v>96</c:v>
                </c:pt>
                <c:pt idx="25">
                  <c:v>115</c:v>
                </c:pt>
                <c:pt idx="26">
                  <c:v>116</c:v>
                </c:pt>
                <c:pt idx="27">
                  <c:v>117</c:v>
                </c:pt>
                <c:pt idx="28">
                  <c:v>127</c:v>
                </c:pt>
                <c:pt idx="29">
                  <c:v>127</c:v>
                </c:pt>
                <c:pt idx="30">
                  <c:v>128</c:v>
                </c:pt>
                <c:pt idx="31">
                  <c:v>128</c:v>
                </c:pt>
                <c:pt idx="32">
                  <c:v>129</c:v>
                </c:pt>
                <c:pt idx="33">
                  <c:v>129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142</c:v>
                </c:pt>
                <c:pt idx="38">
                  <c:v>144</c:v>
                </c:pt>
                <c:pt idx="39">
                  <c:v>145</c:v>
                </c:pt>
                <c:pt idx="40">
                  <c:v>145</c:v>
                </c:pt>
                <c:pt idx="41">
                  <c:v>149</c:v>
                </c:pt>
                <c:pt idx="42">
                  <c:v>149</c:v>
                </c:pt>
                <c:pt idx="43">
                  <c:v>155</c:v>
                </c:pt>
                <c:pt idx="44">
                  <c:v>156</c:v>
                </c:pt>
                <c:pt idx="45">
                  <c:v>156</c:v>
                </c:pt>
                <c:pt idx="46">
                  <c:v>156</c:v>
                </c:pt>
                <c:pt idx="47">
                  <c:v>156</c:v>
                </c:pt>
                <c:pt idx="48">
                  <c:v>159</c:v>
                </c:pt>
                <c:pt idx="49">
                  <c:v>164</c:v>
                </c:pt>
                <c:pt idx="50">
                  <c:v>165</c:v>
                </c:pt>
                <c:pt idx="51">
                  <c:v>166</c:v>
                </c:pt>
                <c:pt idx="52">
                  <c:v>166</c:v>
                </c:pt>
                <c:pt idx="53">
                  <c:v>169</c:v>
                </c:pt>
                <c:pt idx="54">
                  <c:v>171</c:v>
                </c:pt>
                <c:pt idx="55">
                  <c:v>173</c:v>
                </c:pt>
                <c:pt idx="56">
                  <c:v>173</c:v>
                </c:pt>
                <c:pt idx="57">
                  <c:v>176</c:v>
                </c:pt>
              </c:numCache>
            </c:numRef>
          </c:xVal>
          <c:yVal>
            <c:numRef>
              <c:f>'Anesthesiologist C'!$P$4:$P$61</c:f>
              <c:numCache>
                <c:formatCode>0.00</c:formatCode>
                <c:ptCount val="58"/>
                <c:pt idx="0">
                  <c:v>-999</c:v>
                </c:pt>
                <c:pt idx="1">
                  <c:v>2.8461538461538463</c:v>
                </c:pt>
                <c:pt idx="2">
                  <c:v>-999</c:v>
                </c:pt>
                <c:pt idx="3">
                  <c:v>-999</c:v>
                </c:pt>
                <c:pt idx="4">
                  <c:v>-999</c:v>
                </c:pt>
                <c:pt idx="5">
                  <c:v>-999</c:v>
                </c:pt>
                <c:pt idx="6">
                  <c:v>-999</c:v>
                </c:pt>
                <c:pt idx="7">
                  <c:v>-999</c:v>
                </c:pt>
                <c:pt idx="8">
                  <c:v>-999</c:v>
                </c:pt>
                <c:pt idx="9">
                  <c:v>-999</c:v>
                </c:pt>
                <c:pt idx="10">
                  <c:v>-999</c:v>
                </c:pt>
                <c:pt idx="11">
                  <c:v>-999</c:v>
                </c:pt>
                <c:pt idx="12">
                  <c:v>-999</c:v>
                </c:pt>
                <c:pt idx="13">
                  <c:v>-999</c:v>
                </c:pt>
                <c:pt idx="14">
                  <c:v>-999</c:v>
                </c:pt>
                <c:pt idx="15">
                  <c:v>-999</c:v>
                </c:pt>
                <c:pt idx="16">
                  <c:v>2.8461538461538463</c:v>
                </c:pt>
                <c:pt idx="17">
                  <c:v>-999</c:v>
                </c:pt>
                <c:pt idx="18">
                  <c:v>-999</c:v>
                </c:pt>
                <c:pt idx="19">
                  <c:v>-999</c:v>
                </c:pt>
                <c:pt idx="20">
                  <c:v>-999</c:v>
                </c:pt>
                <c:pt idx="21">
                  <c:v>-999</c:v>
                </c:pt>
                <c:pt idx="22">
                  <c:v>-999</c:v>
                </c:pt>
                <c:pt idx="23">
                  <c:v>-999</c:v>
                </c:pt>
                <c:pt idx="24">
                  <c:v>-999</c:v>
                </c:pt>
                <c:pt idx="25">
                  <c:v>-999</c:v>
                </c:pt>
                <c:pt idx="26">
                  <c:v>-999</c:v>
                </c:pt>
                <c:pt idx="27">
                  <c:v>-999</c:v>
                </c:pt>
                <c:pt idx="28">
                  <c:v>-999</c:v>
                </c:pt>
                <c:pt idx="29">
                  <c:v>-999</c:v>
                </c:pt>
                <c:pt idx="30">
                  <c:v>-999</c:v>
                </c:pt>
                <c:pt idx="31">
                  <c:v>-999</c:v>
                </c:pt>
                <c:pt idx="32">
                  <c:v>-999</c:v>
                </c:pt>
                <c:pt idx="33">
                  <c:v>2.692307692307693</c:v>
                </c:pt>
                <c:pt idx="34">
                  <c:v>-999</c:v>
                </c:pt>
                <c:pt idx="35">
                  <c:v>-999</c:v>
                </c:pt>
                <c:pt idx="36">
                  <c:v>-999</c:v>
                </c:pt>
                <c:pt idx="37">
                  <c:v>-999</c:v>
                </c:pt>
                <c:pt idx="38">
                  <c:v>-999</c:v>
                </c:pt>
                <c:pt idx="39">
                  <c:v>-999</c:v>
                </c:pt>
                <c:pt idx="40">
                  <c:v>-999</c:v>
                </c:pt>
                <c:pt idx="41">
                  <c:v>-999</c:v>
                </c:pt>
                <c:pt idx="42">
                  <c:v>-999</c:v>
                </c:pt>
                <c:pt idx="43">
                  <c:v>-999</c:v>
                </c:pt>
                <c:pt idx="44">
                  <c:v>-999</c:v>
                </c:pt>
                <c:pt idx="45">
                  <c:v>-999</c:v>
                </c:pt>
                <c:pt idx="46">
                  <c:v>-999</c:v>
                </c:pt>
                <c:pt idx="47">
                  <c:v>-999</c:v>
                </c:pt>
                <c:pt idx="48">
                  <c:v>-999</c:v>
                </c:pt>
                <c:pt idx="49">
                  <c:v>-999</c:v>
                </c:pt>
                <c:pt idx="50">
                  <c:v>-999</c:v>
                </c:pt>
                <c:pt idx="51">
                  <c:v>-999</c:v>
                </c:pt>
                <c:pt idx="52">
                  <c:v>-999</c:v>
                </c:pt>
                <c:pt idx="53">
                  <c:v>-999</c:v>
                </c:pt>
                <c:pt idx="54">
                  <c:v>-999</c:v>
                </c:pt>
                <c:pt idx="55">
                  <c:v>-999</c:v>
                </c:pt>
                <c:pt idx="56">
                  <c:v>-999</c:v>
                </c:pt>
                <c:pt idx="57">
                  <c:v>-999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520320"/>
        <c:axId val="80493568"/>
      </c:scatterChart>
      <c:valAx>
        <c:axId val="80489856"/>
        <c:scaling>
          <c:orientation val="minMax"/>
          <c:max val="18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Days from Start of Assessment of Supervision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0492032"/>
        <c:crosses val="autoZero"/>
        <c:crossBetween val="midCat"/>
      </c:valAx>
      <c:valAx>
        <c:axId val="80492032"/>
        <c:scaling>
          <c:orientation val="minMax"/>
          <c:max val="4"/>
          <c:min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CRNA Evaluation</a:t>
                </a:r>
                <a:r>
                  <a:rPr lang="en-US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of Supervision</a:t>
                </a:r>
                <a:endParaRPr lang="en-US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0489856"/>
        <c:crosses val="autoZero"/>
        <c:crossBetween val="midCat"/>
        <c:majorUnit val="0.5"/>
      </c:valAx>
      <c:valAx>
        <c:axId val="80493568"/>
        <c:scaling>
          <c:orientation val="maxMin"/>
          <c:max val="3"/>
          <c:min val="0.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Bernoulli CUSUM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80520320"/>
        <c:crosses val="max"/>
        <c:crossBetween val="midCat"/>
      </c:valAx>
      <c:valAx>
        <c:axId val="805203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04935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4</xdr:row>
      <xdr:rowOff>9525</xdr:rowOff>
    </xdr:from>
    <xdr:to>
      <xdr:col>25</xdr:col>
      <xdr:colOff>604838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64"/>
  <sheetViews>
    <sheetView tabSelected="1" zoomScaleNormal="100" workbookViewId="0">
      <selection activeCell="R25" sqref="R25"/>
    </sheetView>
  </sheetViews>
  <sheetFormatPr defaultRowHeight="12.75" x14ac:dyDescent="0.2"/>
  <cols>
    <col min="1" max="1" width="2.28515625" customWidth="1"/>
    <col min="2" max="2" width="9.5703125" bestFit="1" customWidth="1"/>
    <col min="9" max="9" width="6.5703125" style="1" customWidth="1"/>
    <col min="10" max="10" width="11.7109375" style="1" bestFit="1" customWidth="1"/>
    <col min="11" max="11" width="10.85546875" style="1" customWidth="1"/>
    <col min="12" max="12" width="8.28515625" style="1" customWidth="1"/>
    <col min="13" max="13" width="7.140625" style="1" customWidth="1"/>
    <col min="14" max="14" width="6.42578125" style="1" customWidth="1"/>
    <col min="15" max="15" width="12.85546875" style="1" customWidth="1"/>
    <col min="16" max="16" width="7.5703125" style="1" customWidth="1"/>
  </cols>
  <sheetData>
    <row r="1" spans="2:16" x14ac:dyDescent="0.2">
      <c r="I1" s="15" t="s">
        <v>2</v>
      </c>
      <c r="J1" s="15"/>
      <c r="K1" s="15"/>
      <c r="L1" s="15"/>
      <c r="M1" s="15"/>
      <c r="N1" s="16" t="s">
        <v>18</v>
      </c>
      <c r="O1" s="16"/>
      <c r="P1" s="16"/>
    </row>
    <row r="2" spans="2:16" ht="7.5" customHeight="1" x14ac:dyDescent="0.2"/>
    <row r="3" spans="2:16" ht="12.75" customHeight="1" x14ac:dyDescent="0.2">
      <c r="I3" s="3" t="s">
        <v>0</v>
      </c>
      <c r="J3" s="3" t="s">
        <v>1</v>
      </c>
      <c r="K3" s="3" t="s">
        <v>21</v>
      </c>
      <c r="L3" s="3" t="s">
        <v>2</v>
      </c>
      <c r="M3" s="3" t="s">
        <v>3</v>
      </c>
      <c r="N3" s="3" t="s">
        <v>12</v>
      </c>
      <c r="O3" s="3" t="s">
        <v>13</v>
      </c>
      <c r="P3" s="3" t="s">
        <v>17</v>
      </c>
    </row>
    <row r="4" spans="2:16" x14ac:dyDescent="0.2">
      <c r="B4" s="7" t="s">
        <v>6</v>
      </c>
      <c r="I4" s="1">
        <v>3</v>
      </c>
      <c r="J4" s="2">
        <v>1.4444444444444444</v>
      </c>
      <c r="K4" s="4">
        <f t="shared" ref="K4:K35" si="0" xml:space="preserve"> IF( J4 &lt; Threshold, 1, 0 )</f>
        <v>1</v>
      </c>
      <c r="L4" s="2">
        <f t="shared" ref="L4:L35" si="1" xml:space="preserve"> IF( L3="CUSUM", K4 + 1 - 1/ratio_m, IF( M3 = 1, K4 + 1 - 1/ratio_m, MAX( 0, L3 + K4 - 1 / ratio_m ) ) )</f>
        <v>1.9230769230769231</v>
      </c>
      <c r="M4" s="1">
        <f t="shared" ref="M4" si="2" xml:space="preserve"> IF( L4 &gt;= hB, 1, 0 )</f>
        <v>0</v>
      </c>
      <c r="N4" s="2"/>
      <c r="O4" s="2">
        <f t="shared" ref="O4:O35" si="3" xml:space="preserve"> J4 + N4</f>
        <v>1.4444444444444444</v>
      </c>
      <c r="P4" s="2">
        <f xml:space="preserve"> IF( M4=0, -999, L4 )</f>
        <v>-999</v>
      </c>
    </row>
    <row r="5" spans="2:16" x14ac:dyDescent="0.2">
      <c r="B5" s="7" t="s">
        <v>19</v>
      </c>
      <c r="I5" s="1">
        <v>10</v>
      </c>
      <c r="J5" s="2">
        <v>1.6666666666666667</v>
      </c>
      <c r="K5" s="4">
        <f t="shared" si="0"/>
        <v>1</v>
      </c>
      <c r="L5" s="2">
        <f t="shared" si="1"/>
        <v>2.8461538461538463</v>
      </c>
      <c r="M5" s="1">
        <f t="shared" ref="M5:M61" si="4" xml:space="preserve"> IF( L5 &gt;= hB, 1, 0 )</f>
        <v>1</v>
      </c>
      <c r="N5" s="2"/>
      <c r="O5" s="2">
        <f t="shared" si="3"/>
        <v>1.6666666666666667</v>
      </c>
      <c r="P5" s="2">
        <f t="shared" ref="P5:P61" si="5" xml:space="preserve"> IF( M5=0, -999, L5 )</f>
        <v>2.8461538461538463</v>
      </c>
    </row>
    <row r="6" spans="2:16" x14ac:dyDescent="0.2">
      <c r="B6" s="6">
        <v>0.05</v>
      </c>
      <c r="C6" t="s">
        <v>14</v>
      </c>
      <c r="I6" s="1">
        <v>10</v>
      </c>
      <c r="J6" s="2">
        <v>3.3333333333333335</v>
      </c>
      <c r="K6" s="4">
        <f t="shared" si="0"/>
        <v>0</v>
      </c>
      <c r="L6" s="2">
        <f t="shared" si="1"/>
        <v>0.92307692307692313</v>
      </c>
      <c r="M6" s="1">
        <f t="shared" si="4"/>
        <v>0</v>
      </c>
      <c r="N6" s="2"/>
      <c r="O6" s="2">
        <f t="shared" si="3"/>
        <v>3.3333333333333335</v>
      </c>
      <c r="P6" s="2">
        <f t="shared" si="5"/>
        <v>-999</v>
      </c>
    </row>
    <row r="7" spans="2:16" x14ac:dyDescent="0.2">
      <c r="B7" s="6">
        <v>0.1</v>
      </c>
      <c r="C7" t="s">
        <v>15</v>
      </c>
      <c r="I7" s="1">
        <v>10</v>
      </c>
      <c r="J7" s="2">
        <v>4</v>
      </c>
      <c r="K7" s="4">
        <f t="shared" si="0"/>
        <v>0</v>
      </c>
      <c r="L7" s="2">
        <f t="shared" si="1"/>
        <v>0.84615384615384626</v>
      </c>
      <c r="M7" s="1">
        <f t="shared" si="4"/>
        <v>0</v>
      </c>
      <c r="N7" s="2"/>
      <c r="O7" s="2">
        <f t="shared" si="3"/>
        <v>4</v>
      </c>
      <c r="P7" s="2">
        <f t="shared" si="5"/>
        <v>-999</v>
      </c>
    </row>
    <row r="8" spans="2:16" x14ac:dyDescent="0.2">
      <c r="B8" s="5">
        <f xml:space="preserve"> -LN( ( 1 - prob1 ) / ( 1 - prob0 ) )</f>
        <v>5.4067221270275703E-2</v>
      </c>
      <c r="C8" t="s">
        <v>7</v>
      </c>
      <c r="I8" s="1">
        <v>15</v>
      </c>
      <c r="J8" s="2">
        <v>1.5555555555555556</v>
      </c>
      <c r="K8" s="4">
        <f t="shared" si="0"/>
        <v>1</v>
      </c>
      <c r="L8" s="2">
        <f t="shared" si="1"/>
        <v>1.7692307692307694</v>
      </c>
      <c r="M8" s="1">
        <f t="shared" si="4"/>
        <v>0</v>
      </c>
      <c r="N8" s="2"/>
      <c r="O8" s="2">
        <f t="shared" si="3"/>
        <v>1.5555555555555556</v>
      </c>
      <c r="P8" s="2">
        <f t="shared" si="5"/>
        <v>-999</v>
      </c>
    </row>
    <row r="9" spans="2:16" x14ac:dyDescent="0.2">
      <c r="B9" s="5">
        <f xml:space="preserve"> LN(   ( prob1 * ( 1 - prob0 ) )   /   ( prob0 * ( 1 - prob1 ) )   )</f>
        <v>0.74721440183022092</v>
      </c>
      <c r="C9" t="s">
        <v>8</v>
      </c>
      <c r="I9" s="1">
        <v>15</v>
      </c>
      <c r="J9" s="2">
        <v>2.5555555555555554</v>
      </c>
      <c r="K9" s="4">
        <f t="shared" si="0"/>
        <v>0</v>
      </c>
      <c r="L9" s="2">
        <f t="shared" si="1"/>
        <v>1.6923076923076925</v>
      </c>
      <c r="M9" s="1">
        <f t="shared" si="4"/>
        <v>0</v>
      </c>
      <c r="N9" s="2">
        <v>-0.06</v>
      </c>
      <c r="O9" s="2">
        <f t="shared" si="3"/>
        <v>2.4955555555555553</v>
      </c>
      <c r="P9" s="2">
        <f t="shared" si="5"/>
        <v>-999</v>
      </c>
    </row>
    <row r="10" spans="2:16" x14ac:dyDescent="0.2">
      <c r="B10" s="5">
        <f xml:space="preserve"> ratio1 / ratio2</f>
        <v>7.2358376843170966E-2</v>
      </c>
      <c r="C10" t="s">
        <v>9</v>
      </c>
      <c r="I10" s="1">
        <v>15</v>
      </c>
      <c r="J10" s="2">
        <v>3.6666666666666665</v>
      </c>
      <c r="K10" s="4">
        <f t="shared" si="0"/>
        <v>0</v>
      </c>
      <c r="L10" s="2">
        <f t="shared" si="1"/>
        <v>1.6153846153846156</v>
      </c>
      <c r="M10" s="1">
        <f t="shared" si="4"/>
        <v>0</v>
      </c>
      <c r="N10" s="2">
        <v>0.12</v>
      </c>
      <c r="O10" s="2">
        <f t="shared" si="3"/>
        <v>3.7866666666666666</v>
      </c>
      <c r="P10" s="2">
        <f t="shared" si="5"/>
        <v>-999</v>
      </c>
    </row>
    <row r="11" spans="2:16" x14ac:dyDescent="0.2">
      <c r="B11" s="1">
        <f xml:space="preserve"> FLOOR( 1 / gammaB, 1 )</f>
        <v>13</v>
      </c>
      <c r="C11" t="s">
        <v>10</v>
      </c>
      <c r="I11" s="1">
        <v>16</v>
      </c>
      <c r="J11" s="2">
        <v>2.6666666666666665</v>
      </c>
      <c r="K11" s="4">
        <f t="shared" si="0"/>
        <v>0</v>
      </c>
      <c r="L11" s="2">
        <f t="shared" si="1"/>
        <v>1.5384615384615388</v>
      </c>
      <c r="M11" s="1">
        <f t="shared" si="4"/>
        <v>0</v>
      </c>
      <c r="N11" s="2"/>
      <c r="O11" s="2">
        <f t="shared" si="3"/>
        <v>2.6666666666666665</v>
      </c>
      <c r="P11" s="2">
        <f t="shared" si="5"/>
        <v>-999</v>
      </c>
    </row>
    <row r="12" spans="2:16" x14ac:dyDescent="0.2">
      <c r="B12" s="8">
        <f xml:space="preserve"> 0.41 - 0.0842*( ( LN(prob0) )^1 ) - 0.0391*( ( LN(prob0) )^3 ) - 0.00376*( ( LN(prob0) )^4 ) - 0.000008*( ( LN(prob0) )^7 )</f>
        <v>1.4279334848286822</v>
      </c>
      <c r="C12" t="s">
        <v>11</v>
      </c>
      <c r="I12" s="1">
        <v>16</v>
      </c>
      <c r="J12" s="2">
        <v>4</v>
      </c>
      <c r="K12" s="4">
        <f t="shared" si="0"/>
        <v>0</v>
      </c>
      <c r="L12" s="2">
        <f t="shared" si="1"/>
        <v>1.4615384615384619</v>
      </c>
      <c r="M12" s="1">
        <f t="shared" si="4"/>
        <v>0</v>
      </c>
      <c r="N12" s="2"/>
      <c r="O12" s="2">
        <f t="shared" si="3"/>
        <v>4</v>
      </c>
      <c r="P12" s="2">
        <f t="shared" si="5"/>
        <v>-999</v>
      </c>
    </row>
    <row r="13" spans="2:16" x14ac:dyDescent="0.2">
      <c r="B13" s="12">
        <f xml:space="preserve"> hbSTAR - epsilon * SQRT( prob0 * ( 1 - prob0 ) )</f>
        <v>2.3200291120766954</v>
      </c>
      <c r="C13" t="s">
        <v>5</v>
      </c>
      <c r="I13" s="1">
        <v>17</v>
      </c>
      <c r="J13" s="2">
        <v>2.8888888888888888</v>
      </c>
      <c r="K13" s="4">
        <f t="shared" si="0"/>
        <v>0</v>
      </c>
      <c r="L13" s="2">
        <f t="shared" si="1"/>
        <v>1.384615384615385</v>
      </c>
      <c r="M13" s="1">
        <f t="shared" si="4"/>
        <v>0</v>
      </c>
      <c r="N13" s="2"/>
      <c r="O13" s="2">
        <f t="shared" si="3"/>
        <v>2.8888888888888888</v>
      </c>
      <c r="P13" s="2">
        <f t="shared" si="5"/>
        <v>-999</v>
      </c>
    </row>
    <row r="14" spans="2:16" x14ac:dyDescent="0.2">
      <c r="I14" s="1">
        <v>17</v>
      </c>
      <c r="J14" s="2">
        <v>3.6666666666666665</v>
      </c>
      <c r="K14" s="4">
        <f t="shared" si="0"/>
        <v>0</v>
      </c>
      <c r="L14" s="2">
        <f t="shared" si="1"/>
        <v>1.3076923076923082</v>
      </c>
      <c r="M14" s="1">
        <f t="shared" si="4"/>
        <v>0</v>
      </c>
      <c r="N14" s="2"/>
      <c r="O14" s="2">
        <f t="shared" si="3"/>
        <v>3.6666666666666665</v>
      </c>
      <c r="P14" s="2">
        <f t="shared" si="5"/>
        <v>-999</v>
      </c>
    </row>
    <row r="15" spans="2:16" x14ac:dyDescent="0.2">
      <c r="B15" s="10">
        <v>2.63124</v>
      </c>
      <c r="C15" t="s">
        <v>16</v>
      </c>
      <c r="I15" s="1">
        <v>22</v>
      </c>
      <c r="J15" s="2">
        <v>3</v>
      </c>
      <c r="K15" s="4">
        <f t="shared" si="0"/>
        <v>0</v>
      </c>
      <c r="L15" s="2">
        <f t="shared" si="1"/>
        <v>1.2307692307692313</v>
      </c>
      <c r="M15" s="1">
        <f t="shared" si="4"/>
        <v>0</v>
      </c>
      <c r="N15" s="2"/>
      <c r="O15" s="2">
        <f t="shared" si="3"/>
        <v>3</v>
      </c>
      <c r="P15" s="2">
        <f t="shared" si="5"/>
        <v>-999</v>
      </c>
    </row>
    <row r="16" spans="2:16" x14ac:dyDescent="0.2">
      <c r="B16" s="4">
        <f xml:space="preserve"> (   EXP( hbSTAR * ratio2 ) - hbSTAR * ratio2 - 1   )   /   ABS(   ratio2 * prob0 - ratio1   )</f>
        <v>250.00255073730366</v>
      </c>
      <c r="C16" t="s">
        <v>4</v>
      </c>
      <c r="I16" s="1">
        <v>24</v>
      </c>
      <c r="J16" s="2">
        <v>1.8888888888888888</v>
      </c>
      <c r="K16" s="4">
        <f t="shared" si="0"/>
        <v>1</v>
      </c>
      <c r="L16" s="2">
        <f t="shared" si="1"/>
        <v>2.1538461538461542</v>
      </c>
      <c r="M16" s="1">
        <f t="shared" si="4"/>
        <v>0</v>
      </c>
      <c r="N16" s="2"/>
      <c r="O16" s="2">
        <f t="shared" si="3"/>
        <v>1.8888888888888888</v>
      </c>
      <c r="P16" s="2">
        <f t="shared" si="5"/>
        <v>-999</v>
      </c>
    </row>
    <row r="17" spans="2:23" x14ac:dyDescent="0.2">
      <c r="I17" s="1">
        <v>24</v>
      </c>
      <c r="J17" s="2">
        <v>4</v>
      </c>
      <c r="K17" s="4">
        <f t="shared" si="0"/>
        <v>0</v>
      </c>
      <c r="L17" s="2">
        <f t="shared" si="1"/>
        <v>2.0769230769230771</v>
      </c>
      <c r="M17" s="1">
        <f t="shared" si="4"/>
        <v>0</v>
      </c>
      <c r="N17" s="2">
        <v>-0.12</v>
      </c>
      <c r="O17" s="2">
        <f t="shared" si="3"/>
        <v>3.88</v>
      </c>
      <c r="P17" s="2">
        <f t="shared" si="5"/>
        <v>-999</v>
      </c>
    </row>
    <row r="18" spans="2:23" x14ac:dyDescent="0.2">
      <c r="B18" s="1"/>
      <c r="I18" s="1">
        <v>25</v>
      </c>
      <c r="J18" s="2">
        <v>4</v>
      </c>
      <c r="K18" s="4">
        <f t="shared" si="0"/>
        <v>0</v>
      </c>
      <c r="L18" s="2">
        <f t="shared" si="1"/>
        <v>2</v>
      </c>
      <c r="M18" s="1">
        <f t="shared" si="4"/>
        <v>0</v>
      </c>
      <c r="N18" s="2"/>
      <c r="O18" s="2">
        <f t="shared" si="3"/>
        <v>4</v>
      </c>
      <c r="P18" s="2">
        <f t="shared" si="5"/>
        <v>-999</v>
      </c>
    </row>
    <row r="19" spans="2:23" x14ac:dyDescent="0.2">
      <c r="B19" s="7" t="s">
        <v>20</v>
      </c>
      <c r="I19" s="1">
        <v>30</v>
      </c>
      <c r="J19" s="2">
        <v>3.8888888888888888</v>
      </c>
      <c r="K19" s="4">
        <f t="shared" si="0"/>
        <v>0</v>
      </c>
      <c r="L19" s="2">
        <f t="shared" si="1"/>
        <v>1.9230769230769231</v>
      </c>
      <c r="M19" s="1">
        <f t="shared" si="4"/>
        <v>0</v>
      </c>
      <c r="N19" s="2"/>
      <c r="O19" s="2">
        <f t="shared" si="3"/>
        <v>3.8888888888888888</v>
      </c>
      <c r="P19" s="2">
        <f t="shared" si="5"/>
        <v>-999</v>
      </c>
    </row>
    <row r="20" spans="2:23" x14ac:dyDescent="0.2">
      <c r="B20" s="1">
        <v>2</v>
      </c>
      <c r="I20" s="1">
        <v>31</v>
      </c>
      <c r="J20" s="2">
        <v>1.6666666666666667</v>
      </c>
      <c r="K20" s="4">
        <f t="shared" si="0"/>
        <v>1</v>
      </c>
      <c r="L20" s="2">
        <f t="shared" si="1"/>
        <v>2.8461538461538463</v>
      </c>
      <c r="M20" s="1">
        <f t="shared" si="4"/>
        <v>1</v>
      </c>
      <c r="N20" s="2">
        <v>0.12</v>
      </c>
      <c r="O20" s="2">
        <f t="shared" si="3"/>
        <v>1.7866666666666666</v>
      </c>
      <c r="P20" s="2">
        <f t="shared" si="5"/>
        <v>2.8461538461538463</v>
      </c>
    </row>
    <row r="21" spans="2:23" x14ac:dyDescent="0.2">
      <c r="I21" s="1">
        <v>32</v>
      </c>
      <c r="J21" s="2">
        <v>1.6666666666666667</v>
      </c>
      <c r="K21" s="4">
        <f t="shared" si="0"/>
        <v>1</v>
      </c>
      <c r="L21" s="2">
        <f t="shared" si="1"/>
        <v>1.9230769230769231</v>
      </c>
      <c r="M21" s="1">
        <f t="shared" si="4"/>
        <v>0</v>
      </c>
      <c r="N21" s="2"/>
      <c r="O21" s="2">
        <f t="shared" si="3"/>
        <v>1.6666666666666667</v>
      </c>
      <c r="P21" s="2">
        <f t="shared" si="5"/>
        <v>-999</v>
      </c>
    </row>
    <row r="22" spans="2:23" x14ac:dyDescent="0.2">
      <c r="I22" s="1">
        <v>33</v>
      </c>
      <c r="J22" s="2">
        <v>2.4444444444444446</v>
      </c>
      <c r="K22" s="4">
        <f t="shared" si="0"/>
        <v>0</v>
      </c>
      <c r="L22" s="2">
        <f t="shared" si="1"/>
        <v>1.8461538461538463</v>
      </c>
      <c r="M22" s="1">
        <f t="shared" si="4"/>
        <v>0</v>
      </c>
      <c r="N22" s="2"/>
      <c r="O22" s="2">
        <f t="shared" si="3"/>
        <v>2.4444444444444446</v>
      </c>
      <c r="P22" s="2">
        <f t="shared" si="5"/>
        <v>-999</v>
      </c>
    </row>
    <row r="23" spans="2:23" x14ac:dyDescent="0.2">
      <c r="I23" s="1">
        <v>37</v>
      </c>
      <c r="J23" s="2">
        <v>2.5555555555555554</v>
      </c>
      <c r="K23" s="4">
        <f t="shared" si="0"/>
        <v>0</v>
      </c>
      <c r="L23" s="2">
        <f t="shared" si="1"/>
        <v>1.7692307692307694</v>
      </c>
      <c r="M23" s="1">
        <f t="shared" si="4"/>
        <v>0</v>
      </c>
      <c r="N23" s="2"/>
      <c r="O23" s="2">
        <f t="shared" si="3"/>
        <v>2.5555555555555554</v>
      </c>
      <c r="P23" s="2">
        <f t="shared" si="5"/>
        <v>-999</v>
      </c>
    </row>
    <row r="24" spans="2:23" x14ac:dyDescent="0.2">
      <c r="I24" s="1">
        <v>44</v>
      </c>
      <c r="J24" s="2">
        <v>2.6666666666666665</v>
      </c>
      <c r="K24" s="4">
        <f t="shared" si="0"/>
        <v>0</v>
      </c>
      <c r="L24" s="2">
        <f t="shared" si="1"/>
        <v>1.6923076923076925</v>
      </c>
      <c r="M24" s="1">
        <f t="shared" si="4"/>
        <v>0</v>
      </c>
      <c r="N24" s="2"/>
      <c r="O24" s="2">
        <f t="shared" si="3"/>
        <v>2.6666666666666665</v>
      </c>
      <c r="P24" s="2">
        <f t="shared" si="5"/>
        <v>-999</v>
      </c>
    </row>
    <row r="25" spans="2:23" x14ac:dyDescent="0.2">
      <c r="I25" s="1">
        <v>45</v>
      </c>
      <c r="J25" s="2">
        <v>2.4444444444444446</v>
      </c>
      <c r="K25" s="4">
        <f t="shared" si="0"/>
        <v>0</v>
      </c>
      <c r="L25" s="2">
        <f t="shared" si="1"/>
        <v>1.6153846153846156</v>
      </c>
      <c r="M25" s="1">
        <f t="shared" si="4"/>
        <v>0</v>
      </c>
      <c r="N25" s="2"/>
      <c r="O25" s="2">
        <f t="shared" si="3"/>
        <v>2.4444444444444446</v>
      </c>
      <c r="P25" s="2">
        <f t="shared" si="5"/>
        <v>-999</v>
      </c>
      <c r="W25" s="14" t="s">
        <v>25</v>
      </c>
    </row>
    <row r="26" spans="2:23" x14ac:dyDescent="0.2">
      <c r="I26" s="1">
        <v>66</v>
      </c>
      <c r="J26" s="2">
        <v>2.8888888888888888</v>
      </c>
      <c r="K26" s="4">
        <f t="shared" si="0"/>
        <v>0</v>
      </c>
      <c r="L26" s="2">
        <f t="shared" si="1"/>
        <v>1.5384615384615388</v>
      </c>
      <c r="M26" s="1">
        <f t="shared" si="4"/>
        <v>0</v>
      </c>
      <c r="N26" s="2"/>
      <c r="O26" s="2">
        <f t="shared" si="3"/>
        <v>2.8888888888888888</v>
      </c>
      <c r="P26" s="2">
        <f t="shared" si="5"/>
        <v>-999</v>
      </c>
    </row>
    <row r="27" spans="2:23" x14ac:dyDescent="0.2">
      <c r="I27" s="1">
        <v>66</v>
      </c>
      <c r="J27" s="2">
        <v>4</v>
      </c>
      <c r="K27" s="4">
        <f t="shared" si="0"/>
        <v>0</v>
      </c>
      <c r="L27" s="2">
        <f t="shared" si="1"/>
        <v>1.4615384615384619</v>
      </c>
      <c r="M27" s="1">
        <f t="shared" si="4"/>
        <v>0</v>
      </c>
      <c r="N27" s="2"/>
      <c r="O27" s="2">
        <f t="shared" si="3"/>
        <v>4</v>
      </c>
      <c r="P27" s="2">
        <f t="shared" si="5"/>
        <v>-999</v>
      </c>
    </row>
    <row r="28" spans="2:23" x14ac:dyDescent="0.2">
      <c r="I28" s="1">
        <v>96</v>
      </c>
      <c r="J28" s="2">
        <v>4</v>
      </c>
      <c r="K28" s="4">
        <f t="shared" si="0"/>
        <v>0</v>
      </c>
      <c r="L28" s="2">
        <f t="shared" si="1"/>
        <v>1.384615384615385</v>
      </c>
      <c r="M28" s="1">
        <f t="shared" si="4"/>
        <v>0</v>
      </c>
      <c r="N28" s="2"/>
      <c r="O28" s="2">
        <f t="shared" si="3"/>
        <v>4</v>
      </c>
      <c r="P28" s="2">
        <f t="shared" si="5"/>
        <v>-999</v>
      </c>
    </row>
    <row r="29" spans="2:23" x14ac:dyDescent="0.2">
      <c r="I29" s="1">
        <v>115</v>
      </c>
      <c r="J29" s="2">
        <v>2.6666666666666665</v>
      </c>
      <c r="K29" s="4">
        <f t="shared" si="0"/>
        <v>0</v>
      </c>
      <c r="L29" s="2">
        <f t="shared" si="1"/>
        <v>1.3076923076923082</v>
      </c>
      <c r="M29" s="1">
        <f t="shared" si="4"/>
        <v>0</v>
      </c>
      <c r="N29" s="2"/>
      <c r="O29" s="2">
        <f t="shared" si="3"/>
        <v>2.6666666666666665</v>
      </c>
      <c r="P29" s="2">
        <f t="shared" si="5"/>
        <v>-999</v>
      </c>
      <c r="R29" s="2">
        <v>1</v>
      </c>
      <c r="S29" s="2">
        <f xml:space="preserve"> Threshold</f>
        <v>2</v>
      </c>
      <c r="T29" s="13" t="s">
        <v>24</v>
      </c>
    </row>
    <row r="30" spans="2:23" x14ac:dyDescent="0.2">
      <c r="I30" s="1">
        <v>116</v>
      </c>
      <c r="J30" s="2">
        <v>2.5555555555555554</v>
      </c>
      <c r="K30" s="4">
        <f t="shared" si="0"/>
        <v>0</v>
      </c>
      <c r="L30" s="2">
        <f t="shared" si="1"/>
        <v>1.2307692307692313</v>
      </c>
      <c r="M30" s="1">
        <f t="shared" si="4"/>
        <v>0</v>
      </c>
      <c r="N30" s="2"/>
      <c r="O30" s="2">
        <f t="shared" si="3"/>
        <v>2.5555555555555554</v>
      </c>
      <c r="P30" s="2">
        <f t="shared" si="5"/>
        <v>-999</v>
      </c>
      <c r="R30" s="2">
        <v>179</v>
      </c>
      <c r="S30" s="2">
        <f xml:space="preserve"> Threshold</f>
        <v>2</v>
      </c>
    </row>
    <row r="31" spans="2:23" x14ac:dyDescent="0.2">
      <c r="I31" s="1">
        <v>117</v>
      </c>
      <c r="J31" s="2">
        <v>4</v>
      </c>
      <c r="K31" s="4">
        <f t="shared" si="0"/>
        <v>0</v>
      </c>
      <c r="L31" s="2">
        <f t="shared" si="1"/>
        <v>1.1538461538461544</v>
      </c>
      <c r="M31" s="1">
        <f t="shared" si="4"/>
        <v>0</v>
      </c>
      <c r="N31" s="2"/>
      <c r="O31" s="2">
        <f t="shared" si="3"/>
        <v>4</v>
      </c>
      <c r="P31" s="2">
        <f t="shared" si="5"/>
        <v>-999</v>
      </c>
    </row>
    <row r="32" spans="2:23" x14ac:dyDescent="0.2">
      <c r="I32" s="1">
        <v>127</v>
      </c>
      <c r="J32" s="2">
        <v>4</v>
      </c>
      <c r="K32" s="4">
        <f t="shared" si="0"/>
        <v>0</v>
      </c>
      <c r="L32" s="2">
        <f t="shared" si="1"/>
        <v>1.0769230769230775</v>
      </c>
      <c r="M32" s="1">
        <f t="shared" si="4"/>
        <v>0</v>
      </c>
      <c r="N32" s="2">
        <v>-0.12</v>
      </c>
      <c r="O32" s="2">
        <f t="shared" si="3"/>
        <v>3.88</v>
      </c>
      <c r="P32" s="2">
        <f t="shared" si="5"/>
        <v>-999</v>
      </c>
    </row>
    <row r="33" spans="9:18" x14ac:dyDescent="0.2">
      <c r="I33" s="1">
        <v>127</v>
      </c>
      <c r="J33" s="2">
        <v>4</v>
      </c>
      <c r="K33" s="4">
        <f t="shared" si="0"/>
        <v>0</v>
      </c>
      <c r="L33" s="2">
        <f t="shared" si="1"/>
        <v>1.0000000000000007</v>
      </c>
      <c r="M33" s="1">
        <f t="shared" si="4"/>
        <v>0</v>
      </c>
      <c r="N33" s="2"/>
      <c r="O33" s="2">
        <f t="shared" si="3"/>
        <v>4</v>
      </c>
      <c r="P33" s="2">
        <f t="shared" si="5"/>
        <v>-999</v>
      </c>
    </row>
    <row r="34" spans="9:18" x14ac:dyDescent="0.2">
      <c r="I34" s="1">
        <v>128</v>
      </c>
      <c r="J34" s="2">
        <v>4</v>
      </c>
      <c r="K34" s="4">
        <f t="shared" si="0"/>
        <v>0</v>
      </c>
      <c r="L34" s="2">
        <f t="shared" si="1"/>
        <v>0.92307692307692379</v>
      </c>
      <c r="M34" s="1">
        <f t="shared" si="4"/>
        <v>0</v>
      </c>
      <c r="N34" s="2">
        <v>-0.24</v>
      </c>
      <c r="O34" s="2">
        <f t="shared" si="3"/>
        <v>3.76</v>
      </c>
      <c r="P34" s="2">
        <f t="shared" si="5"/>
        <v>-999</v>
      </c>
    </row>
    <row r="35" spans="9:18" x14ac:dyDescent="0.2">
      <c r="I35" s="1">
        <v>128</v>
      </c>
      <c r="J35" s="2">
        <v>4</v>
      </c>
      <c r="K35" s="4">
        <f t="shared" si="0"/>
        <v>0</v>
      </c>
      <c r="L35" s="2">
        <f t="shared" si="1"/>
        <v>0.84615384615384692</v>
      </c>
      <c r="M35" s="1">
        <f t="shared" si="4"/>
        <v>0</v>
      </c>
      <c r="N35" s="2"/>
      <c r="O35" s="2">
        <f t="shared" si="3"/>
        <v>4</v>
      </c>
      <c r="P35" s="2">
        <f t="shared" si="5"/>
        <v>-999</v>
      </c>
    </row>
    <row r="36" spans="9:18" x14ac:dyDescent="0.2">
      <c r="I36" s="1">
        <v>129</v>
      </c>
      <c r="J36" s="2">
        <v>1.5555555555555556</v>
      </c>
      <c r="K36" s="4">
        <f t="shared" ref="K36:K61" si="6" xml:space="preserve"> IF( J36 &lt; Threshold, 1, 0 )</f>
        <v>1</v>
      </c>
      <c r="L36" s="2">
        <f t="shared" ref="L36:L61" si="7" xml:space="preserve"> IF( L35="CUSUM", K36 + 1 - 1/ratio_m, IF( M35 = 1, K36 + 1 - 1/ratio_m, MAX( 0, L35 + K36 - 1 / ratio_m ) ) )</f>
        <v>1.7692307692307701</v>
      </c>
      <c r="M36" s="1">
        <f t="shared" si="4"/>
        <v>0</v>
      </c>
      <c r="N36" s="2"/>
      <c r="O36" s="2">
        <f t="shared" ref="O36:O61" si="8" xml:space="preserve"> J36 + N36</f>
        <v>1.5555555555555556</v>
      </c>
      <c r="P36" s="2">
        <f t="shared" si="5"/>
        <v>-999</v>
      </c>
      <c r="R36" s="9"/>
    </row>
    <row r="37" spans="9:18" x14ac:dyDescent="0.2">
      <c r="I37" s="1">
        <v>129</v>
      </c>
      <c r="J37" s="2">
        <v>1.6666666666666667</v>
      </c>
      <c r="K37" s="4">
        <f t="shared" si="6"/>
        <v>1</v>
      </c>
      <c r="L37" s="2">
        <f t="shared" si="7"/>
        <v>2.692307692307693</v>
      </c>
      <c r="M37" s="1">
        <f t="shared" si="4"/>
        <v>1</v>
      </c>
      <c r="N37" s="2">
        <v>0.06</v>
      </c>
      <c r="O37" s="2">
        <f t="shared" si="8"/>
        <v>1.7266666666666668</v>
      </c>
      <c r="P37" s="2">
        <f t="shared" si="5"/>
        <v>2.692307692307693</v>
      </c>
    </row>
    <row r="38" spans="9:18" x14ac:dyDescent="0.2">
      <c r="I38" s="1">
        <v>130</v>
      </c>
      <c r="J38" s="2">
        <v>1.8888888888888888</v>
      </c>
      <c r="K38" s="4">
        <f t="shared" si="6"/>
        <v>1</v>
      </c>
      <c r="L38" s="2">
        <f t="shared" si="7"/>
        <v>1.9230769230769231</v>
      </c>
      <c r="M38" s="1">
        <f t="shared" si="4"/>
        <v>0</v>
      </c>
      <c r="N38" s="2"/>
      <c r="O38" s="2">
        <f t="shared" si="8"/>
        <v>1.8888888888888888</v>
      </c>
      <c r="P38" s="2">
        <f t="shared" si="5"/>
        <v>-999</v>
      </c>
    </row>
    <row r="39" spans="9:18" x14ac:dyDescent="0.2">
      <c r="I39" s="1">
        <v>131</v>
      </c>
      <c r="J39" s="2">
        <v>2.2222222222222223</v>
      </c>
      <c r="K39" s="4">
        <f t="shared" si="6"/>
        <v>0</v>
      </c>
      <c r="L39" s="2">
        <f t="shared" si="7"/>
        <v>1.8461538461538463</v>
      </c>
      <c r="M39" s="1">
        <f t="shared" si="4"/>
        <v>0</v>
      </c>
      <c r="N39" s="2"/>
      <c r="O39" s="2">
        <f t="shared" si="8"/>
        <v>2.2222222222222223</v>
      </c>
      <c r="P39" s="2">
        <f t="shared" si="5"/>
        <v>-999</v>
      </c>
    </row>
    <row r="40" spans="9:18" x14ac:dyDescent="0.2">
      <c r="I40" s="1">
        <v>135</v>
      </c>
      <c r="J40" s="2">
        <v>4</v>
      </c>
      <c r="K40" s="4">
        <f t="shared" si="6"/>
        <v>0</v>
      </c>
      <c r="L40" s="2">
        <f t="shared" si="7"/>
        <v>1.7692307692307694</v>
      </c>
      <c r="M40" s="1">
        <f t="shared" si="4"/>
        <v>0</v>
      </c>
      <c r="N40" s="2"/>
      <c r="O40" s="2">
        <f t="shared" si="8"/>
        <v>4</v>
      </c>
      <c r="P40" s="2">
        <f t="shared" si="5"/>
        <v>-999</v>
      </c>
    </row>
    <row r="41" spans="9:18" x14ac:dyDescent="0.2">
      <c r="I41" s="1">
        <v>142</v>
      </c>
      <c r="J41" s="2">
        <v>2.5555555555555554</v>
      </c>
      <c r="K41" s="4">
        <f t="shared" si="6"/>
        <v>0</v>
      </c>
      <c r="L41" s="2">
        <f t="shared" si="7"/>
        <v>1.6923076923076925</v>
      </c>
      <c r="M41" s="1">
        <f t="shared" si="4"/>
        <v>0</v>
      </c>
      <c r="N41" s="2">
        <v>0.12</v>
      </c>
      <c r="O41" s="2">
        <f t="shared" si="8"/>
        <v>2.6755555555555555</v>
      </c>
      <c r="P41" s="2">
        <f t="shared" si="5"/>
        <v>-999</v>
      </c>
    </row>
    <row r="42" spans="9:18" x14ac:dyDescent="0.2">
      <c r="I42" s="1">
        <v>144</v>
      </c>
      <c r="J42" s="2">
        <v>2</v>
      </c>
      <c r="K42" s="4">
        <f t="shared" si="6"/>
        <v>0</v>
      </c>
      <c r="L42" s="2">
        <f t="shared" si="7"/>
        <v>1.6153846153846156</v>
      </c>
      <c r="M42" s="1">
        <f t="shared" si="4"/>
        <v>0</v>
      </c>
      <c r="N42" s="2"/>
      <c r="O42" s="2">
        <f t="shared" si="8"/>
        <v>2</v>
      </c>
      <c r="P42" s="2">
        <f t="shared" si="5"/>
        <v>-999</v>
      </c>
    </row>
    <row r="43" spans="9:18" x14ac:dyDescent="0.2">
      <c r="I43" s="1">
        <v>145</v>
      </c>
      <c r="J43" s="2">
        <v>2.5555555555555554</v>
      </c>
      <c r="K43" s="4">
        <f t="shared" si="6"/>
        <v>0</v>
      </c>
      <c r="L43" s="2">
        <f t="shared" si="7"/>
        <v>1.5384615384615388</v>
      </c>
      <c r="M43" s="1">
        <f t="shared" si="4"/>
        <v>0</v>
      </c>
      <c r="N43" s="2"/>
      <c r="O43" s="2">
        <f t="shared" si="8"/>
        <v>2.5555555555555554</v>
      </c>
      <c r="P43" s="2">
        <f t="shared" si="5"/>
        <v>-999</v>
      </c>
    </row>
    <row r="44" spans="9:18" x14ac:dyDescent="0.2">
      <c r="I44" s="1">
        <v>145</v>
      </c>
      <c r="J44" s="2">
        <v>4</v>
      </c>
      <c r="K44" s="4">
        <f t="shared" si="6"/>
        <v>0</v>
      </c>
      <c r="L44" s="2">
        <f t="shared" si="7"/>
        <v>1.4615384615384619</v>
      </c>
      <c r="M44" s="1">
        <f t="shared" si="4"/>
        <v>0</v>
      </c>
      <c r="N44" s="2"/>
      <c r="O44" s="2">
        <f t="shared" si="8"/>
        <v>4</v>
      </c>
      <c r="P44" s="2">
        <f t="shared" si="5"/>
        <v>-999</v>
      </c>
    </row>
    <row r="45" spans="9:18" x14ac:dyDescent="0.2">
      <c r="I45" s="1">
        <v>149</v>
      </c>
      <c r="J45" s="2">
        <v>2</v>
      </c>
      <c r="K45" s="4">
        <f t="shared" si="6"/>
        <v>0</v>
      </c>
      <c r="L45" s="2">
        <f t="shared" si="7"/>
        <v>1.384615384615385</v>
      </c>
      <c r="M45" s="1">
        <f t="shared" si="4"/>
        <v>0</v>
      </c>
      <c r="N45" s="2">
        <v>0.12</v>
      </c>
      <c r="O45" s="2">
        <f t="shared" si="8"/>
        <v>2.12</v>
      </c>
      <c r="P45" s="2">
        <f t="shared" si="5"/>
        <v>-999</v>
      </c>
    </row>
    <row r="46" spans="9:18" x14ac:dyDescent="0.2">
      <c r="I46" s="1">
        <v>149</v>
      </c>
      <c r="J46" s="2">
        <v>2</v>
      </c>
      <c r="K46" s="4">
        <f t="shared" si="6"/>
        <v>0</v>
      </c>
      <c r="L46" s="2">
        <f t="shared" si="7"/>
        <v>1.3076923076923082</v>
      </c>
      <c r="M46" s="1">
        <f t="shared" si="4"/>
        <v>0</v>
      </c>
      <c r="N46" s="2"/>
      <c r="O46" s="2">
        <f t="shared" si="8"/>
        <v>2</v>
      </c>
      <c r="P46" s="2">
        <f t="shared" si="5"/>
        <v>-999</v>
      </c>
    </row>
    <row r="47" spans="9:18" x14ac:dyDescent="0.2">
      <c r="I47" s="1">
        <v>155</v>
      </c>
      <c r="J47" s="2">
        <v>2.4444444444444446</v>
      </c>
      <c r="K47" s="4">
        <f t="shared" si="6"/>
        <v>0</v>
      </c>
      <c r="L47" s="2">
        <f t="shared" si="7"/>
        <v>1.2307692307692313</v>
      </c>
      <c r="M47" s="1">
        <f t="shared" si="4"/>
        <v>0</v>
      </c>
      <c r="N47" s="2"/>
      <c r="O47" s="2">
        <f t="shared" si="8"/>
        <v>2.4444444444444446</v>
      </c>
      <c r="P47" s="2">
        <f t="shared" si="5"/>
        <v>-999</v>
      </c>
    </row>
    <row r="48" spans="9:18" x14ac:dyDescent="0.2">
      <c r="I48" s="1">
        <v>156</v>
      </c>
      <c r="J48" s="2">
        <v>2.3333333333333335</v>
      </c>
      <c r="K48" s="4">
        <f t="shared" si="6"/>
        <v>0</v>
      </c>
      <c r="L48" s="2">
        <f t="shared" si="7"/>
        <v>1.1538461538461544</v>
      </c>
      <c r="M48" s="1">
        <f t="shared" si="4"/>
        <v>0</v>
      </c>
      <c r="N48" s="2">
        <v>-0.12</v>
      </c>
      <c r="O48" s="2">
        <f t="shared" si="8"/>
        <v>2.2133333333333334</v>
      </c>
      <c r="P48" s="2">
        <f t="shared" si="5"/>
        <v>-999</v>
      </c>
    </row>
    <row r="49" spans="9:16" x14ac:dyDescent="0.2">
      <c r="I49" s="1">
        <v>156</v>
      </c>
      <c r="J49" s="2">
        <v>2.3333333333333335</v>
      </c>
      <c r="K49" s="4">
        <f t="shared" si="6"/>
        <v>0</v>
      </c>
      <c r="L49" s="2">
        <f t="shared" si="7"/>
        <v>1.0769230769230775</v>
      </c>
      <c r="M49" s="1">
        <f t="shared" si="4"/>
        <v>0</v>
      </c>
      <c r="N49" s="2"/>
      <c r="O49" s="2">
        <f t="shared" si="8"/>
        <v>2.3333333333333335</v>
      </c>
      <c r="P49" s="2">
        <f t="shared" si="5"/>
        <v>-999</v>
      </c>
    </row>
    <row r="50" spans="9:16" x14ac:dyDescent="0.2">
      <c r="I50" s="1">
        <v>156</v>
      </c>
      <c r="J50" s="2">
        <v>3.1111111111111112</v>
      </c>
      <c r="K50" s="4">
        <f t="shared" si="6"/>
        <v>0</v>
      </c>
      <c r="L50" s="2">
        <f t="shared" si="7"/>
        <v>1.0000000000000007</v>
      </c>
      <c r="M50" s="1">
        <f t="shared" si="4"/>
        <v>0</v>
      </c>
      <c r="N50" s="2"/>
      <c r="O50" s="2">
        <f t="shared" si="8"/>
        <v>3.1111111111111112</v>
      </c>
      <c r="P50" s="2">
        <f t="shared" si="5"/>
        <v>-999</v>
      </c>
    </row>
    <row r="51" spans="9:16" x14ac:dyDescent="0.2">
      <c r="I51" s="1">
        <v>156</v>
      </c>
      <c r="J51" s="2">
        <v>4</v>
      </c>
      <c r="K51" s="4">
        <f t="shared" si="6"/>
        <v>0</v>
      </c>
      <c r="L51" s="2">
        <f t="shared" si="7"/>
        <v>0.92307692307692379</v>
      </c>
      <c r="M51" s="1">
        <f t="shared" si="4"/>
        <v>0</v>
      </c>
      <c r="N51" s="2"/>
      <c r="O51" s="2">
        <f t="shared" si="8"/>
        <v>4</v>
      </c>
      <c r="P51" s="2">
        <f t="shared" si="5"/>
        <v>-999</v>
      </c>
    </row>
    <row r="52" spans="9:16" x14ac:dyDescent="0.2">
      <c r="I52" s="1">
        <v>159</v>
      </c>
      <c r="J52" s="2">
        <v>3.5555555555555554</v>
      </c>
      <c r="K52" s="4">
        <f t="shared" si="6"/>
        <v>0</v>
      </c>
      <c r="L52" s="2">
        <f t="shared" si="7"/>
        <v>0.84615384615384692</v>
      </c>
      <c r="M52" s="1">
        <f t="shared" si="4"/>
        <v>0</v>
      </c>
      <c r="N52" s="2"/>
      <c r="O52" s="2">
        <f t="shared" si="8"/>
        <v>3.5555555555555554</v>
      </c>
      <c r="P52" s="2">
        <f t="shared" si="5"/>
        <v>-999</v>
      </c>
    </row>
    <row r="53" spans="9:16" x14ac:dyDescent="0.2">
      <c r="I53" s="1">
        <v>164</v>
      </c>
      <c r="J53" s="2">
        <v>2.4444444444444446</v>
      </c>
      <c r="K53" s="4">
        <f t="shared" si="6"/>
        <v>0</v>
      </c>
      <c r="L53" s="2">
        <f t="shared" si="7"/>
        <v>0.76923076923077005</v>
      </c>
      <c r="M53" s="1">
        <f t="shared" si="4"/>
        <v>0</v>
      </c>
      <c r="N53" s="2"/>
      <c r="O53" s="2">
        <f t="shared" si="8"/>
        <v>2.4444444444444446</v>
      </c>
      <c r="P53" s="2">
        <f t="shared" si="5"/>
        <v>-999</v>
      </c>
    </row>
    <row r="54" spans="9:16" x14ac:dyDescent="0.2">
      <c r="I54" s="1">
        <v>165</v>
      </c>
      <c r="J54" s="2">
        <v>3</v>
      </c>
      <c r="K54" s="4">
        <f t="shared" si="6"/>
        <v>0</v>
      </c>
      <c r="L54" s="2">
        <f t="shared" si="7"/>
        <v>0.69230769230769318</v>
      </c>
      <c r="M54" s="1">
        <f t="shared" si="4"/>
        <v>0</v>
      </c>
      <c r="N54" s="2"/>
      <c r="O54" s="2">
        <f t="shared" si="8"/>
        <v>3</v>
      </c>
      <c r="P54" s="2">
        <f t="shared" si="5"/>
        <v>-999</v>
      </c>
    </row>
    <row r="55" spans="9:16" x14ac:dyDescent="0.2">
      <c r="I55" s="1">
        <v>166</v>
      </c>
      <c r="J55" s="2">
        <v>1.6666666666666667</v>
      </c>
      <c r="K55" s="4">
        <f t="shared" si="6"/>
        <v>1</v>
      </c>
      <c r="L55" s="2">
        <f t="shared" si="7"/>
        <v>1.6153846153846163</v>
      </c>
      <c r="M55" s="1">
        <f t="shared" si="4"/>
        <v>0</v>
      </c>
      <c r="N55" s="2"/>
      <c r="O55" s="2">
        <f t="shared" si="8"/>
        <v>1.6666666666666667</v>
      </c>
      <c r="P55" s="2">
        <f t="shared" si="5"/>
        <v>-999</v>
      </c>
    </row>
    <row r="56" spans="9:16" x14ac:dyDescent="0.2">
      <c r="I56" s="1">
        <v>166</v>
      </c>
      <c r="J56" s="2">
        <v>2.7777777777777777</v>
      </c>
      <c r="K56" s="4">
        <f t="shared" si="6"/>
        <v>0</v>
      </c>
      <c r="L56" s="2">
        <f t="shared" si="7"/>
        <v>1.5384615384615394</v>
      </c>
      <c r="M56" s="1">
        <f t="shared" si="4"/>
        <v>0</v>
      </c>
      <c r="N56" s="2"/>
      <c r="O56" s="2">
        <f t="shared" si="8"/>
        <v>2.7777777777777777</v>
      </c>
      <c r="P56" s="2">
        <f t="shared" si="5"/>
        <v>-999</v>
      </c>
    </row>
    <row r="57" spans="9:16" x14ac:dyDescent="0.2">
      <c r="I57" s="1">
        <v>169</v>
      </c>
      <c r="J57" s="2">
        <v>3.1111111111111112</v>
      </c>
      <c r="K57" s="4">
        <f t="shared" si="6"/>
        <v>0</v>
      </c>
      <c r="L57" s="2">
        <f t="shared" si="7"/>
        <v>1.4615384615384626</v>
      </c>
      <c r="M57" s="1">
        <f t="shared" si="4"/>
        <v>0</v>
      </c>
      <c r="N57" s="2"/>
      <c r="O57" s="2">
        <f t="shared" si="8"/>
        <v>3.1111111111111112</v>
      </c>
      <c r="P57" s="2">
        <f t="shared" si="5"/>
        <v>-999</v>
      </c>
    </row>
    <row r="58" spans="9:16" x14ac:dyDescent="0.2">
      <c r="I58" s="1">
        <v>171</v>
      </c>
      <c r="J58" s="2">
        <v>3.3333333333333335</v>
      </c>
      <c r="K58" s="4">
        <f t="shared" si="6"/>
        <v>0</v>
      </c>
      <c r="L58" s="2">
        <f t="shared" si="7"/>
        <v>1.3846153846153857</v>
      </c>
      <c r="M58" s="1">
        <f t="shared" si="4"/>
        <v>0</v>
      </c>
      <c r="N58" s="2"/>
      <c r="O58" s="2">
        <f t="shared" si="8"/>
        <v>3.3333333333333335</v>
      </c>
      <c r="P58" s="2">
        <f t="shared" si="5"/>
        <v>-999</v>
      </c>
    </row>
    <row r="59" spans="9:16" x14ac:dyDescent="0.2">
      <c r="I59" s="1">
        <v>173</v>
      </c>
      <c r="J59" s="2">
        <v>2.6666666666666665</v>
      </c>
      <c r="K59" s="4">
        <f t="shared" si="6"/>
        <v>0</v>
      </c>
      <c r="L59" s="2">
        <f t="shared" si="7"/>
        <v>1.3076923076923088</v>
      </c>
      <c r="M59" s="1">
        <f t="shared" si="4"/>
        <v>0</v>
      </c>
      <c r="N59" s="2"/>
      <c r="O59" s="2">
        <f t="shared" si="8"/>
        <v>2.6666666666666665</v>
      </c>
      <c r="P59" s="2">
        <f t="shared" si="5"/>
        <v>-999</v>
      </c>
    </row>
    <row r="60" spans="9:16" x14ac:dyDescent="0.2">
      <c r="I60" s="1">
        <v>173</v>
      </c>
      <c r="J60" s="2">
        <v>3</v>
      </c>
      <c r="K60" s="4">
        <f t="shared" si="6"/>
        <v>0</v>
      </c>
      <c r="L60" s="2">
        <f t="shared" si="7"/>
        <v>1.2307692307692319</v>
      </c>
      <c r="M60" s="1">
        <f t="shared" si="4"/>
        <v>0</v>
      </c>
      <c r="N60" s="2"/>
      <c r="O60" s="2">
        <f t="shared" si="8"/>
        <v>3</v>
      </c>
      <c r="P60" s="2">
        <f t="shared" si="5"/>
        <v>-999</v>
      </c>
    </row>
    <row r="61" spans="9:16" x14ac:dyDescent="0.2">
      <c r="I61" s="1">
        <v>176</v>
      </c>
      <c r="J61" s="2">
        <v>2.6666666666666665</v>
      </c>
      <c r="K61" s="4">
        <f t="shared" si="6"/>
        <v>0</v>
      </c>
      <c r="L61" s="2">
        <f t="shared" si="7"/>
        <v>1.1538461538461551</v>
      </c>
      <c r="M61" s="1">
        <f t="shared" si="4"/>
        <v>0</v>
      </c>
      <c r="N61" s="2">
        <v>0.12</v>
      </c>
      <c r="O61" s="2">
        <f t="shared" si="8"/>
        <v>2.7866666666666666</v>
      </c>
      <c r="P61" s="2">
        <f t="shared" si="5"/>
        <v>-999</v>
      </c>
    </row>
    <row r="63" spans="9:16" x14ac:dyDescent="0.2">
      <c r="K63" s="11"/>
      <c r="N63" s="2">
        <f xml:space="preserve"> SUM(N4:N61)</f>
        <v>0</v>
      </c>
      <c r="O63" s="11" t="s">
        <v>22</v>
      </c>
    </row>
    <row r="64" spans="9:16" x14ac:dyDescent="0.2">
      <c r="K64" s="11"/>
      <c r="N64" s="1">
        <f xml:space="preserve"> COUNT(N4:N61)</f>
        <v>11</v>
      </c>
      <c r="O64" s="11" t="s">
        <v>23</v>
      </c>
    </row>
  </sheetData>
  <mergeCells count="2">
    <mergeCell ref="I1:M1"/>
    <mergeCell ref="N1:P1"/>
  </mergeCells>
  <conditionalFormatting sqref="M4:M61">
    <cfRule type="cellIs" dxfId="1" priority="2" operator="equal">
      <formula>0</formula>
    </cfRule>
  </conditionalFormatting>
  <conditionalFormatting sqref="P4:P61">
    <cfRule type="cellIs" dxfId="0" priority="1" operator="equal">
      <formula>-999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Anesthesiologist C</vt:lpstr>
      <vt:lpstr>'Anesthesiologist C'!epsilon</vt:lpstr>
      <vt:lpstr>'Anesthesiologist C'!gammaB</vt:lpstr>
      <vt:lpstr>'Anesthesiologist C'!hB</vt:lpstr>
      <vt:lpstr>'Anesthesiologist C'!hbSTAR</vt:lpstr>
      <vt:lpstr>'Anesthesiologist C'!prob0</vt:lpstr>
      <vt:lpstr>'Anesthesiologist C'!prob1</vt:lpstr>
      <vt:lpstr>'Anesthesiologist C'!ratio_m</vt:lpstr>
      <vt:lpstr>'Anesthesiologist C'!ratio1</vt:lpstr>
      <vt:lpstr>'Anesthesiologist C'!ratio2</vt:lpstr>
      <vt:lpstr>'Anesthesiologist C'!Threshold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Supervision by Anesthesiologists</dc:title>
  <dc:creator>Franklin Dexter</dc:creator>
  <cp:lastModifiedBy>Franklin Dexter</cp:lastModifiedBy>
  <dcterms:created xsi:type="dcterms:W3CDTF">2013-05-23T15:58:31Z</dcterms:created>
  <dcterms:modified xsi:type="dcterms:W3CDTF">2014-04-13T15:30:22Z</dcterms:modified>
</cp:coreProperties>
</file>