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560" yWindow="560" windowWidth="25040" windowHeight="15500" firstSheet="1" activeTab="1"/>
  </bookViews>
  <sheets>
    <sheet name="Post Lecture Year 2 Scratch" sheetId="5" state="hidden" r:id="rId1"/>
    <sheet name="Sheet1" sheetId="1" r:id="rId2"/>
    <sheet name="Sheet1 (2)" sheetId="4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1" l="1"/>
  <c r="J40" i="1"/>
  <c r="I41" i="1"/>
  <c r="I40" i="1"/>
  <c r="H41" i="1"/>
  <c r="H40" i="1"/>
  <c r="E114" i="1"/>
  <c r="E113" i="1"/>
  <c r="D114" i="1"/>
  <c r="D113" i="1"/>
  <c r="C114" i="1"/>
  <c r="C113" i="1"/>
  <c r="I150" i="5"/>
  <c r="H150" i="5"/>
  <c r="F150" i="5"/>
  <c r="D150" i="5"/>
  <c r="I149" i="5"/>
  <c r="H149" i="5"/>
  <c r="F149" i="5"/>
  <c r="D149" i="5"/>
  <c r="J146" i="5"/>
  <c r="G146" i="5"/>
  <c r="E146" i="5"/>
  <c r="J145" i="5"/>
  <c r="G145" i="5"/>
  <c r="E145" i="5"/>
  <c r="J144" i="5"/>
  <c r="G144" i="5"/>
  <c r="E144" i="5"/>
  <c r="J141" i="5"/>
  <c r="G141" i="5"/>
  <c r="E141" i="5"/>
  <c r="J140" i="5"/>
  <c r="G140" i="5"/>
  <c r="E140" i="5"/>
  <c r="J139" i="5"/>
  <c r="G139" i="5"/>
  <c r="E139" i="5"/>
  <c r="J138" i="5"/>
  <c r="G138" i="5"/>
  <c r="E138" i="5"/>
  <c r="J137" i="5"/>
  <c r="G137" i="5"/>
  <c r="E137" i="5"/>
  <c r="J136" i="5"/>
  <c r="G136" i="5"/>
  <c r="E136" i="5"/>
  <c r="J133" i="5"/>
  <c r="G133" i="5"/>
  <c r="E133" i="5"/>
  <c r="J132" i="5"/>
  <c r="G132" i="5"/>
  <c r="E132" i="5"/>
  <c r="J131" i="5"/>
  <c r="G131" i="5"/>
  <c r="E131" i="5"/>
  <c r="J128" i="5"/>
  <c r="G128" i="5"/>
  <c r="E128" i="5"/>
  <c r="J127" i="5"/>
  <c r="G127" i="5"/>
  <c r="E127" i="5"/>
  <c r="J126" i="5"/>
  <c r="G126" i="5"/>
  <c r="E126" i="5"/>
  <c r="J125" i="5"/>
  <c r="G125" i="5"/>
  <c r="E125" i="5"/>
  <c r="J124" i="5"/>
  <c r="G124" i="5"/>
  <c r="E124" i="5"/>
  <c r="G123" i="5"/>
  <c r="E123" i="5"/>
  <c r="G122" i="5"/>
  <c r="E122" i="5"/>
  <c r="G121" i="5"/>
  <c r="E121" i="5"/>
  <c r="J118" i="5"/>
  <c r="G118" i="5"/>
  <c r="E118" i="5"/>
  <c r="J117" i="5"/>
  <c r="G117" i="5"/>
  <c r="E117" i="5"/>
  <c r="J116" i="5"/>
  <c r="G116" i="5"/>
  <c r="E116" i="5"/>
  <c r="J115" i="5"/>
  <c r="G115" i="5"/>
  <c r="E115" i="5"/>
  <c r="J109" i="5"/>
  <c r="G109" i="5"/>
  <c r="E109" i="5"/>
  <c r="J108" i="5"/>
  <c r="G108" i="5"/>
  <c r="E108" i="5"/>
  <c r="J107" i="5"/>
  <c r="G107" i="5"/>
  <c r="E107" i="5"/>
  <c r="J104" i="5"/>
  <c r="G104" i="5"/>
  <c r="E104" i="5"/>
  <c r="J103" i="5"/>
  <c r="G103" i="5"/>
  <c r="E103" i="5"/>
  <c r="J102" i="5"/>
  <c r="G102" i="5"/>
  <c r="E102" i="5"/>
  <c r="J101" i="5"/>
  <c r="G101" i="5"/>
  <c r="E101" i="5"/>
  <c r="J100" i="5"/>
  <c r="G100" i="5"/>
  <c r="E100" i="5"/>
  <c r="J99" i="5"/>
  <c r="G99" i="5"/>
  <c r="E99" i="5"/>
  <c r="J96" i="5"/>
  <c r="G96" i="5"/>
  <c r="E96" i="5"/>
  <c r="J95" i="5"/>
  <c r="G95" i="5"/>
  <c r="E95" i="5"/>
  <c r="J94" i="5"/>
  <c r="G94" i="5"/>
  <c r="E94" i="5"/>
  <c r="J91" i="5"/>
  <c r="G91" i="5"/>
  <c r="E91" i="5"/>
  <c r="J90" i="5"/>
  <c r="G90" i="5"/>
  <c r="E90" i="5"/>
  <c r="J89" i="5"/>
  <c r="G89" i="5"/>
  <c r="E89" i="5"/>
  <c r="J88" i="5"/>
  <c r="G88" i="5"/>
  <c r="E88" i="5"/>
  <c r="J87" i="5"/>
  <c r="G87" i="5"/>
  <c r="E87" i="5"/>
  <c r="G86" i="5"/>
  <c r="E86" i="5"/>
  <c r="G85" i="5"/>
  <c r="E85" i="5"/>
  <c r="G84" i="5"/>
  <c r="E84" i="5"/>
  <c r="J81" i="5"/>
  <c r="G81" i="5"/>
  <c r="E81" i="5"/>
  <c r="J80" i="5"/>
  <c r="G80" i="5"/>
  <c r="E80" i="5"/>
  <c r="J79" i="5"/>
  <c r="G79" i="5"/>
  <c r="E79" i="5"/>
  <c r="J78" i="5"/>
  <c r="G78" i="5"/>
  <c r="E78" i="5"/>
  <c r="Q77" i="5"/>
  <c r="P77" i="5"/>
  <c r="O77" i="5"/>
  <c r="N77" i="5"/>
  <c r="Q76" i="5"/>
  <c r="P76" i="5"/>
  <c r="O76" i="5"/>
  <c r="N76" i="5"/>
  <c r="J73" i="5"/>
  <c r="G73" i="5"/>
  <c r="E73" i="5"/>
  <c r="J72" i="5"/>
  <c r="G72" i="5"/>
  <c r="E72" i="5"/>
  <c r="J71" i="5"/>
  <c r="G71" i="5"/>
  <c r="E71" i="5"/>
  <c r="J68" i="5"/>
  <c r="G68" i="5"/>
  <c r="E68" i="5"/>
  <c r="J67" i="5"/>
  <c r="G67" i="5"/>
  <c r="E67" i="5"/>
  <c r="J66" i="5"/>
  <c r="G66" i="5"/>
  <c r="E66" i="5"/>
  <c r="J65" i="5"/>
  <c r="G65" i="5"/>
  <c r="E65" i="5"/>
  <c r="J64" i="5"/>
  <c r="G64" i="5"/>
  <c r="E64" i="5"/>
  <c r="J63" i="5"/>
  <c r="G63" i="5"/>
  <c r="E63" i="5"/>
  <c r="J60" i="5"/>
  <c r="G60" i="5"/>
  <c r="E60" i="5"/>
  <c r="J59" i="5"/>
  <c r="G59" i="5"/>
  <c r="E59" i="5"/>
  <c r="J58" i="5"/>
  <c r="G58" i="5"/>
  <c r="E58" i="5"/>
  <c r="J55" i="5"/>
  <c r="G55" i="5"/>
  <c r="E55" i="5"/>
  <c r="J54" i="5"/>
  <c r="G54" i="5"/>
  <c r="E54" i="5"/>
  <c r="J53" i="5"/>
  <c r="G53" i="5"/>
  <c r="E53" i="5"/>
  <c r="J52" i="5"/>
  <c r="G52" i="5"/>
  <c r="E52" i="5"/>
  <c r="J51" i="5"/>
  <c r="G51" i="5"/>
  <c r="E51" i="5"/>
  <c r="G50" i="5"/>
  <c r="E50" i="5"/>
  <c r="G49" i="5"/>
  <c r="E49" i="5"/>
  <c r="G48" i="5"/>
  <c r="E48" i="5"/>
  <c r="J45" i="5"/>
  <c r="G45" i="5"/>
  <c r="E45" i="5"/>
  <c r="J44" i="5"/>
  <c r="G44" i="5"/>
  <c r="E44" i="5"/>
  <c r="J43" i="5"/>
  <c r="G43" i="5"/>
  <c r="E43" i="5"/>
  <c r="J42" i="5"/>
  <c r="G42" i="5"/>
  <c r="E42" i="5"/>
  <c r="J36" i="5"/>
  <c r="G36" i="5"/>
  <c r="E36" i="5"/>
  <c r="J35" i="5"/>
  <c r="G35" i="5"/>
  <c r="E35" i="5"/>
  <c r="J34" i="5"/>
  <c r="G34" i="5"/>
  <c r="E34" i="5"/>
  <c r="J31" i="5"/>
  <c r="G31" i="5"/>
  <c r="E31" i="5"/>
  <c r="J30" i="5"/>
  <c r="G30" i="5"/>
  <c r="E30" i="5"/>
  <c r="J29" i="5"/>
  <c r="G29" i="5"/>
  <c r="E29" i="5"/>
  <c r="J28" i="5"/>
  <c r="G28" i="5"/>
  <c r="E28" i="5"/>
  <c r="J27" i="5"/>
  <c r="G27" i="5"/>
  <c r="E27" i="5"/>
  <c r="J26" i="5"/>
  <c r="G26" i="5"/>
  <c r="E26" i="5"/>
  <c r="J23" i="5"/>
  <c r="G23" i="5"/>
  <c r="E23" i="5"/>
  <c r="J22" i="5"/>
  <c r="G22" i="5"/>
  <c r="E22" i="5"/>
  <c r="J21" i="5"/>
  <c r="G21" i="5"/>
  <c r="E21" i="5"/>
  <c r="J18" i="5"/>
  <c r="G18" i="5"/>
  <c r="E18" i="5"/>
  <c r="J17" i="5"/>
  <c r="G17" i="5"/>
  <c r="E17" i="5"/>
  <c r="J16" i="5"/>
  <c r="G16" i="5"/>
  <c r="E16" i="5"/>
  <c r="J15" i="5"/>
  <c r="G15" i="5"/>
  <c r="E15" i="5"/>
  <c r="J14" i="5"/>
  <c r="G14" i="5"/>
  <c r="E14" i="5"/>
  <c r="G13" i="5"/>
  <c r="E13" i="5"/>
  <c r="G12" i="5"/>
  <c r="E12" i="5"/>
  <c r="G11" i="5"/>
  <c r="E11" i="5"/>
  <c r="J8" i="5"/>
  <c r="G8" i="5"/>
  <c r="E8" i="5"/>
  <c r="J7" i="5"/>
  <c r="G7" i="5"/>
  <c r="E7" i="5"/>
  <c r="J6" i="5"/>
  <c r="G6" i="5"/>
  <c r="E6" i="5"/>
  <c r="J5" i="5"/>
  <c r="G5" i="5"/>
  <c r="E5" i="5"/>
  <c r="G5" i="4"/>
  <c r="G6" i="4"/>
  <c r="G7" i="4"/>
  <c r="G8" i="4"/>
  <c r="G12" i="4"/>
  <c r="G13" i="4"/>
  <c r="G14" i="4"/>
  <c r="G15" i="4"/>
  <c r="G16" i="4"/>
  <c r="G17" i="4"/>
  <c r="G18" i="4"/>
  <c r="G21" i="4"/>
  <c r="G22" i="4"/>
  <c r="G23" i="4"/>
  <c r="G26" i="4"/>
  <c r="G27" i="4"/>
  <c r="G28" i="4"/>
  <c r="G29" i="4"/>
  <c r="G30" i="4"/>
  <c r="G31" i="4"/>
  <c r="G34" i="4"/>
  <c r="G35" i="4"/>
  <c r="G36" i="4"/>
  <c r="G42" i="4"/>
  <c r="G43" i="4"/>
  <c r="G44" i="4"/>
  <c r="G45" i="4"/>
  <c r="G48" i="4"/>
  <c r="G49" i="4"/>
  <c r="G50" i="4"/>
  <c r="G51" i="4"/>
  <c r="G52" i="4"/>
  <c r="G53" i="4"/>
  <c r="G54" i="4"/>
  <c r="G55" i="4"/>
  <c r="G58" i="4"/>
  <c r="G59" i="4"/>
  <c r="G60" i="4"/>
  <c r="G63" i="4"/>
  <c r="G64" i="4"/>
  <c r="G65" i="4"/>
  <c r="G66" i="4"/>
  <c r="G67" i="4"/>
  <c r="G68" i="4"/>
  <c r="G71" i="4"/>
  <c r="G72" i="4"/>
  <c r="G73" i="4"/>
  <c r="G79" i="4"/>
  <c r="G80" i="4"/>
  <c r="G81" i="4"/>
  <c r="G84" i="4"/>
  <c r="G85" i="4"/>
  <c r="G86" i="4"/>
  <c r="G87" i="4"/>
  <c r="G88" i="4"/>
  <c r="G89" i="4"/>
  <c r="G90" i="4"/>
  <c r="G91" i="4"/>
  <c r="G94" i="4"/>
  <c r="G95" i="4"/>
  <c r="G96" i="4"/>
  <c r="G99" i="4"/>
  <c r="G100" i="4"/>
  <c r="G101" i="4"/>
  <c r="G102" i="4"/>
  <c r="G103" i="4"/>
  <c r="G104" i="4"/>
  <c r="G107" i="4"/>
  <c r="G108" i="4"/>
  <c r="G109" i="4"/>
  <c r="G115" i="4"/>
  <c r="G116" i="4"/>
  <c r="G117" i="4"/>
  <c r="G118" i="4"/>
  <c r="G121" i="4"/>
  <c r="G122" i="4"/>
  <c r="G123" i="4"/>
  <c r="G124" i="4"/>
  <c r="G125" i="4"/>
  <c r="G126" i="4"/>
  <c r="G127" i="4"/>
  <c r="G128" i="4"/>
  <c r="G131" i="4"/>
  <c r="G132" i="4"/>
  <c r="G133" i="4"/>
  <c r="G136" i="4"/>
  <c r="G137" i="4"/>
  <c r="G138" i="4"/>
  <c r="G139" i="4"/>
  <c r="G140" i="4"/>
  <c r="G141" i="4"/>
  <c r="G144" i="4"/>
  <c r="G145" i="4"/>
  <c r="G146" i="4"/>
  <c r="G11" i="4"/>
  <c r="G78" i="4"/>
  <c r="G150" i="4"/>
  <c r="G149" i="4"/>
  <c r="E5" i="4"/>
  <c r="E6" i="4"/>
  <c r="E7" i="4"/>
  <c r="E8" i="4"/>
  <c r="E12" i="4"/>
  <c r="E13" i="4"/>
  <c r="E14" i="4"/>
  <c r="E15" i="4"/>
  <c r="E16" i="4"/>
  <c r="E17" i="4"/>
  <c r="E18" i="4"/>
  <c r="E21" i="4"/>
  <c r="E22" i="4"/>
  <c r="E23" i="4"/>
  <c r="E26" i="4"/>
  <c r="E27" i="4"/>
  <c r="E28" i="4"/>
  <c r="E29" i="4"/>
  <c r="E30" i="4"/>
  <c r="E31" i="4"/>
  <c r="E34" i="4"/>
  <c r="E35" i="4"/>
  <c r="E36" i="4"/>
  <c r="E42" i="4"/>
  <c r="E43" i="4"/>
  <c r="E44" i="4"/>
  <c r="E45" i="4"/>
  <c r="E48" i="4"/>
  <c r="E49" i="4"/>
  <c r="E50" i="4"/>
  <c r="E51" i="4"/>
  <c r="E52" i="4"/>
  <c r="E53" i="4"/>
  <c r="E54" i="4"/>
  <c r="E55" i="4"/>
  <c r="E58" i="4"/>
  <c r="E59" i="4"/>
  <c r="E60" i="4"/>
  <c r="E63" i="4"/>
  <c r="E64" i="4"/>
  <c r="E65" i="4"/>
  <c r="E66" i="4"/>
  <c r="E67" i="4"/>
  <c r="E68" i="4"/>
  <c r="E71" i="4"/>
  <c r="E72" i="4"/>
  <c r="E73" i="4"/>
  <c r="E79" i="4"/>
  <c r="E80" i="4"/>
  <c r="E81" i="4"/>
  <c r="E84" i="4"/>
  <c r="E85" i="4"/>
  <c r="E86" i="4"/>
  <c r="E87" i="4"/>
  <c r="E88" i="4"/>
  <c r="E89" i="4"/>
  <c r="E90" i="4"/>
  <c r="E91" i="4"/>
  <c r="E94" i="4"/>
  <c r="E95" i="4"/>
  <c r="E96" i="4"/>
  <c r="E99" i="4"/>
  <c r="E100" i="4"/>
  <c r="E101" i="4"/>
  <c r="E102" i="4"/>
  <c r="E103" i="4"/>
  <c r="E104" i="4"/>
  <c r="E107" i="4"/>
  <c r="E108" i="4"/>
  <c r="E109" i="4"/>
  <c r="E115" i="4"/>
  <c r="E116" i="4"/>
  <c r="E117" i="4"/>
  <c r="E118" i="4"/>
  <c r="E121" i="4"/>
  <c r="E122" i="4"/>
  <c r="E123" i="4"/>
  <c r="E124" i="4"/>
  <c r="E125" i="4"/>
  <c r="E126" i="4"/>
  <c r="E127" i="4"/>
  <c r="E128" i="4"/>
  <c r="E131" i="4"/>
  <c r="E132" i="4"/>
  <c r="E133" i="4"/>
  <c r="E136" i="4"/>
  <c r="E137" i="4"/>
  <c r="E138" i="4"/>
  <c r="E139" i="4"/>
  <c r="E140" i="4"/>
  <c r="E141" i="4"/>
  <c r="E144" i="4"/>
  <c r="E145" i="4"/>
  <c r="E146" i="4"/>
  <c r="E11" i="4"/>
  <c r="E78" i="4"/>
  <c r="E150" i="4"/>
  <c r="E149" i="4"/>
  <c r="J116" i="4"/>
  <c r="J117" i="4"/>
  <c r="J118" i="4"/>
  <c r="J124" i="4"/>
  <c r="J125" i="4"/>
  <c r="J126" i="4"/>
  <c r="J127" i="4"/>
  <c r="J128" i="4"/>
  <c r="J131" i="4"/>
  <c r="J132" i="4"/>
  <c r="J133" i="4"/>
  <c r="J136" i="4"/>
  <c r="J137" i="4"/>
  <c r="J138" i="4"/>
  <c r="J139" i="4"/>
  <c r="J140" i="4"/>
  <c r="J141" i="4"/>
  <c r="J144" i="4"/>
  <c r="J145" i="4"/>
  <c r="J146" i="4"/>
  <c r="J115" i="4"/>
  <c r="J79" i="4"/>
  <c r="J80" i="4"/>
  <c r="J81" i="4"/>
  <c r="J87" i="4"/>
  <c r="J88" i="4"/>
  <c r="J89" i="4"/>
  <c r="J90" i="4"/>
  <c r="J91" i="4"/>
  <c r="J94" i="4"/>
  <c r="J95" i="4"/>
  <c r="J96" i="4"/>
  <c r="J99" i="4"/>
  <c r="J100" i="4"/>
  <c r="J101" i="4"/>
  <c r="J102" i="4"/>
  <c r="J103" i="4"/>
  <c r="J104" i="4"/>
  <c r="J107" i="4"/>
  <c r="J108" i="4"/>
  <c r="J109" i="4"/>
  <c r="J78" i="4"/>
  <c r="J43" i="4"/>
  <c r="J44" i="4"/>
  <c r="J45" i="4"/>
  <c r="J51" i="4"/>
  <c r="J52" i="4"/>
  <c r="J53" i="4"/>
  <c r="J54" i="4"/>
  <c r="J55" i="4"/>
  <c r="J58" i="4"/>
  <c r="J59" i="4"/>
  <c r="J60" i="4"/>
  <c r="J63" i="4"/>
  <c r="J64" i="4"/>
  <c r="J65" i="4"/>
  <c r="J66" i="4"/>
  <c r="J67" i="4"/>
  <c r="J68" i="4"/>
  <c r="J71" i="4"/>
  <c r="J72" i="4"/>
  <c r="J73" i="4"/>
  <c r="J42" i="4"/>
  <c r="J6" i="4"/>
  <c r="J7" i="4"/>
  <c r="J8" i="4"/>
  <c r="J14" i="4"/>
  <c r="J15" i="4"/>
  <c r="J16" i="4"/>
  <c r="J17" i="4"/>
  <c r="J18" i="4"/>
  <c r="J21" i="4"/>
  <c r="J22" i="4"/>
  <c r="J23" i="4"/>
  <c r="J26" i="4"/>
  <c r="J27" i="4"/>
  <c r="J28" i="4"/>
  <c r="J29" i="4"/>
  <c r="J30" i="4"/>
  <c r="J31" i="4"/>
  <c r="J34" i="4"/>
  <c r="J35" i="4"/>
  <c r="J36" i="4"/>
  <c r="J5" i="4"/>
  <c r="I150" i="4"/>
  <c r="H150" i="4"/>
  <c r="F150" i="4"/>
  <c r="D150" i="4"/>
  <c r="I149" i="4"/>
  <c r="H149" i="4"/>
  <c r="F149" i="4"/>
  <c r="D149" i="4"/>
  <c r="Q77" i="4"/>
  <c r="P77" i="4"/>
  <c r="O77" i="4"/>
  <c r="N77" i="4"/>
  <c r="Q76" i="4"/>
  <c r="P76" i="4"/>
  <c r="O76" i="4"/>
  <c r="N76" i="4"/>
  <c r="G149" i="5"/>
  <c r="E150" i="5"/>
  <c r="E149" i="5"/>
  <c r="G150" i="5"/>
</calcChain>
</file>

<file path=xl/sharedStrings.xml><?xml version="1.0" encoding="utf-8"?>
<sst xmlns="http://schemas.openxmlformats.org/spreadsheetml/2006/main" count="702" uniqueCount="125">
  <si>
    <t>FORESIGHT Model Exam Topic</t>
  </si>
  <si>
    <t>% Correct Anatomy Identification</t>
  </si>
  <si>
    <t>% of Ideal US Image Quality</t>
  </si>
  <si>
    <t>Average Time (sec) to Acquire (if image obtained)</t>
  </si>
  <si>
    <t>% of Relevant Content Understanding</t>
  </si>
  <si>
    <t>Evaluation of Volume Status and Mech of Hypotension</t>
  </si>
  <si>
    <t>IVC Collapsibility</t>
  </si>
  <si>
    <t>Left Ventricular End diastolic area</t>
  </si>
  <si>
    <t>VTI Variation across LVOT</t>
  </si>
  <si>
    <t>FAST exam</t>
  </si>
  <si>
    <t>Cardiac Topics</t>
  </si>
  <si>
    <t>Left Parasternal Long Axis</t>
  </si>
  <si>
    <t>N/A</t>
  </si>
  <si>
    <t>Left Parasternal Short Axis</t>
  </si>
  <si>
    <t>Apical Four Chamber View</t>
  </si>
  <si>
    <t>Color Doppler of Mitral Valve</t>
  </si>
  <si>
    <t>Color Doppler of Aortic Valve</t>
  </si>
  <si>
    <t>Color Doppler of Tricupsid Valve</t>
  </si>
  <si>
    <t>Assessment of Diastolic Function</t>
  </si>
  <si>
    <t>Estimation of PASP</t>
  </si>
  <si>
    <t>Pulmonary Topics</t>
  </si>
  <si>
    <t>Assessment of Lung Sliding</t>
  </si>
  <si>
    <t>Assessment of Pleural Effusion</t>
  </si>
  <si>
    <t>Assessment of Air-Space Disease</t>
  </si>
  <si>
    <t>Vascular Access</t>
  </si>
  <si>
    <t>Radial Artery</t>
  </si>
  <si>
    <t>Brachial Artery</t>
  </si>
  <si>
    <t>Brachial Vein</t>
  </si>
  <si>
    <t>Internal Jugular Vein</t>
  </si>
  <si>
    <t>Subclavian Vein</t>
  </si>
  <si>
    <t>Dorsalis Pedis</t>
  </si>
  <si>
    <t>Additional Areas</t>
  </si>
  <si>
    <t>Trachea Identification (for ET intubation)</t>
  </si>
  <si>
    <t>Gastric Antrum Area</t>
  </si>
  <si>
    <t>Optic Nerve Diameter (for ICP estimation)</t>
  </si>
  <si>
    <t>CA-1's @ Study's Inception</t>
  </si>
  <si>
    <t>Post-Lecture Year 1 of Study</t>
  </si>
  <si>
    <t>CA-1 of 2013 (n=8)</t>
  </si>
  <si>
    <t>Post-Lecture Year 2 of Study</t>
  </si>
  <si>
    <t>CA-2 of 2014 (CA-1 of 2013) (n=8)</t>
  </si>
  <si>
    <t>CA-2 of 2013 (n=10)</t>
  </si>
  <si>
    <t>CA-3 of 2014 (CA-2 of 2013) (n=10)</t>
  </si>
  <si>
    <t>CA-2's @ Study's Inception</t>
  </si>
  <si>
    <t>CA-3's @ Study's Inception</t>
  </si>
  <si>
    <t>CA-3 of 2013 (n=11)</t>
  </si>
  <si>
    <t>New CA-1's (as of 2nd year of Study)</t>
  </si>
  <si>
    <t>2014 New CA-1 (n=9)</t>
  </si>
  <si>
    <t>AVERAGE</t>
  </si>
  <si>
    <t>STD. DEV</t>
  </si>
  <si>
    <t>Derived from Above</t>
  </si>
  <si>
    <t>Correct Anatomy Identification (0-1)</t>
  </si>
  <si>
    <t>US Image Quality (0-5)</t>
  </si>
  <si>
    <t>CA-1's &amp; CA-2's @ Study's Inception</t>
  </si>
  <si>
    <t>CA-1 / CA-2 of 2013 (n=18)</t>
  </si>
  <si>
    <t>CA-2/ CA-3 of 2014 (CA-1 / CA-2 of 2013 )(n=18)</t>
  </si>
  <si>
    <t>p=.10
Year 1: avg=.87 stdev=.14
Year 2: avg=0.93 stdev=.12</t>
  </si>
  <si>
    <t xml:space="preserve">
p=.20
Year 1: avg=.87 stdev=.13
Year 2: avg=0.90 stdev=.09
</t>
  </si>
  <si>
    <t>p=.05
Year 1: avg=.93 stdev=.18
Year 2: avg:1.00 stdev=0</t>
  </si>
  <si>
    <t xml:space="preserve">p=.002
Year 1: avg=3.55 stdev=0.73
Year 2: avg=4.33 stdev=.56
</t>
  </si>
  <si>
    <t>p=.20
Year 1:avg=3.98 stdev=0.67
Year 2: avg=4.19 stdev=0.79</t>
  </si>
  <si>
    <t xml:space="preserve">
p=.005
Year 1:avg=3.70 stdev=.50
Year 2: avg=4.22 stdev=0.51</t>
  </si>
  <si>
    <t>p=.5
Year 1: avg=.57 stdev=.28
Year 2: avg=0.57 stdev=.41</t>
  </si>
  <si>
    <t>p=0.01
Year 1: avg=0.83 stdev=.15
Year 2: avg=0.92 stdev=.10</t>
  </si>
  <si>
    <t>p=0.21
Year 1: avg=4.29 stdev=0.47
Year 2: avg=4.5 stdev=0.53</t>
  </si>
  <si>
    <t>p=.05
Year 1: avg=2.69 stdev=0.86
Year 2: avg=3.17 stdev=1.11</t>
  </si>
  <si>
    <t>p=.22
Year 1: avg=38.97 stdev=13.29
Year 2: avg=35.16 stdev=17.64</t>
  </si>
  <si>
    <t xml:space="preserve">
p=.35
Year 1: avg=33.42 stdev=15.83
Year 2: avg=31.07 stdev=18.25</t>
  </si>
  <si>
    <t>p=.47
Year 1: avg=17.67 stdev=13.81
Year 2: avg=17.36 stdev=7.90</t>
  </si>
  <si>
    <t>p=.04
Year 1: avg=25.24 stdev=11.90
Year 2: avg=18.28 stdev=12.15</t>
  </si>
  <si>
    <t>p=0.31
Year 1: avg=40.63 stdev=16.80
Year 2: avg=37.87 stdev=17.70</t>
  </si>
  <si>
    <t>Correct Anatomy Identification (0-1) (n=36)</t>
  </si>
  <si>
    <t>US Image Quality (0-5) (n=36)</t>
  </si>
  <si>
    <t>Average Time (sec) to Acquire (if image obtained) (n=36)</t>
  </si>
  <si>
    <t>Study Year 1</t>
  </si>
  <si>
    <t>Study Year 2</t>
  </si>
  <si>
    <t>p=0.1</t>
  </si>
  <si>
    <r>
      <t xml:space="preserve">3.55 </t>
    </r>
    <r>
      <rPr>
        <u/>
        <sz val="11"/>
        <color theme="1"/>
        <rFont val="Calibri"/>
        <scheme val="minor"/>
      </rPr>
      <t xml:space="preserve">+ </t>
    </r>
    <r>
      <rPr>
        <sz val="11"/>
        <color theme="1"/>
        <rFont val="Calibri"/>
        <family val="2"/>
        <scheme val="minor"/>
      </rPr>
      <t>0.73</t>
    </r>
  </si>
  <si>
    <t>p=.002</t>
  </si>
  <si>
    <t>p=.22</t>
  </si>
  <si>
    <t>T-Test</t>
  </si>
  <si>
    <t>p=.20</t>
  </si>
  <si>
    <t>p=.005</t>
  </si>
  <si>
    <r>
      <t xml:space="preserve">31.07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18.25</t>
    </r>
  </si>
  <si>
    <t>p=0.35</t>
  </si>
  <si>
    <t>p=.05</t>
  </si>
  <si>
    <r>
      <t xml:space="preserve">17.36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>7.90</t>
    </r>
  </si>
  <si>
    <t>p=0.47</t>
  </si>
  <si>
    <t>p=0.01</t>
  </si>
  <si>
    <t>p=0.21</t>
  </si>
  <si>
    <t>p=.04</t>
  </si>
  <si>
    <t>p=0.5</t>
  </si>
  <si>
    <r>
      <t xml:space="preserve">2.69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>0.86</t>
    </r>
  </si>
  <si>
    <t>p=0.31</t>
  </si>
  <si>
    <r>
      <t xml:space="preserve">0.93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0</t>
    </r>
    <r>
      <rPr>
        <sz val="11"/>
        <color theme="1"/>
        <rFont val="Calibri"/>
        <family val="2"/>
        <scheme val="minor"/>
      </rPr>
      <t>.12</t>
    </r>
  </si>
  <si>
    <r>
      <t xml:space="preserve">4.33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0</t>
    </r>
    <r>
      <rPr>
        <sz val="11"/>
        <color theme="1"/>
        <rFont val="Calibri"/>
        <family val="2"/>
        <scheme val="minor"/>
      </rPr>
      <t>.56</t>
    </r>
  </si>
  <si>
    <r>
      <t xml:space="preserve">38.97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13.29</t>
    </r>
  </si>
  <si>
    <r>
      <t xml:space="preserve">35.16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17.64</t>
    </r>
  </si>
  <si>
    <r>
      <t xml:space="preserve">0.87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.13</t>
    </r>
  </si>
  <si>
    <r>
      <t xml:space="preserve">0.90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.09</t>
    </r>
  </si>
  <si>
    <r>
      <t xml:space="preserve">3.70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.50</t>
    </r>
  </si>
  <si>
    <r>
      <t xml:space="preserve">4.22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0.51</t>
    </r>
  </si>
  <si>
    <r>
      <t xml:space="preserve">33.42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15.83</t>
    </r>
  </si>
  <si>
    <r>
      <t xml:space="preserve">0.93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.18</t>
    </r>
  </si>
  <si>
    <r>
      <t xml:space="preserve">1.00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</t>
    </r>
  </si>
  <si>
    <r>
      <t xml:space="preserve">3.98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0.67
</t>
    </r>
  </si>
  <si>
    <r>
      <t xml:space="preserve">4.19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0.79</t>
    </r>
  </si>
  <si>
    <r>
      <t xml:space="preserve">
17.67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13.81</t>
    </r>
  </si>
  <si>
    <r>
      <t xml:space="preserve">0.83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0.15</t>
    </r>
  </si>
  <si>
    <r>
      <t xml:space="preserve">0.92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0</t>
    </r>
    <r>
      <rPr>
        <sz val="11"/>
        <color theme="1"/>
        <rFont val="Calibri"/>
        <family val="2"/>
        <scheme val="minor"/>
      </rPr>
      <t>.10</t>
    </r>
  </si>
  <si>
    <r>
      <t xml:space="preserve">4.29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0.47
</t>
    </r>
  </si>
  <si>
    <r>
      <t xml:space="preserve">4.5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0.53</t>
    </r>
  </si>
  <si>
    <r>
      <t xml:space="preserve">25.24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11.90
</t>
    </r>
  </si>
  <si>
    <r>
      <t xml:space="preserve">18.28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12.15</t>
    </r>
  </si>
  <si>
    <r>
      <t xml:space="preserve">0.57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0.28</t>
    </r>
  </si>
  <si>
    <r>
      <t xml:space="preserve">3.17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1.11</t>
    </r>
  </si>
  <si>
    <r>
      <t xml:space="preserve">40.63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16.80</t>
    </r>
  </si>
  <si>
    <r>
      <t xml:space="preserve">37.87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17.70</t>
    </r>
  </si>
  <si>
    <r>
      <t xml:space="preserve">0.87 </t>
    </r>
    <r>
      <rPr>
        <u/>
        <sz val="11"/>
        <color theme="1"/>
        <rFont val="Calibri"/>
        <scheme val="minor"/>
      </rPr>
      <t xml:space="preserve">+ </t>
    </r>
    <r>
      <rPr>
        <sz val="11"/>
        <color theme="1"/>
        <rFont val="Calibri"/>
        <family val="2"/>
        <scheme val="minor"/>
      </rPr>
      <t>0.14</t>
    </r>
  </si>
  <si>
    <r>
      <t xml:space="preserve">0.58 </t>
    </r>
    <r>
      <rPr>
        <u/>
        <sz val="11"/>
        <color theme="1"/>
        <rFont val="Calibri"/>
        <scheme val="minor"/>
      </rPr>
      <t>+</t>
    </r>
    <r>
      <rPr>
        <sz val="11"/>
        <color theme="1"/>
        <rFont val="Calibri"/>
        <family val="2"/>
        <scheme val="minor"/>
      </rPr>
      <t xml:space="preserve"> .41</t>
    </r>
  </si>
  <si>
    <t>Model Exam Score Comparisons</t>
  </si>
  <si>
    <t>Anatomy ID (Y/N)
(0-1)</t>
  </si>
  <si>
    <r>
      <rPr>
        <b/>
        <sz val="12"/>
        <color rgb="FF000000"/>
        <rFont val="Arial"/>
        <family val="2"/>
      </rPr>
      <t xml:space="preserve">US Image Quality (0-5)                     </t>
    </r>
    <r>
      <rPr>
        <sz val="12"/>
        <color rgb="FF000000"/>
        <rFont val="Arial"/>
        <family val="2"/>
      </rPr>
      <t xml:space="preserve"> (1= no image, 2 = poor and unusable image quality , 3 = usable image quality, 4 = good image quality, 5 = perfect image quality)  </t>
    </r>
  </si>
  <si>
    <r>
      <rPr>
        <b/>
        <sz val="12"/>
        <color rgb="FF000000"/>
        <rFont val="Arial"/>
        <family val="2"/>
      </rPr>
      <t>Time to Acquire (0-120 secs)</t>
    </r>
    <r>
      <rPr>
        <sz val="12"/>
        <color rgb="FF000000"/>
        <rFont val="Arial"/>
        <family val="2"/>
      </rPr>
      <t xml:space="preserve">
(measured as time from probe to skin placement) </t>
    </r>
  </si>
  <si>
    <t>Evaluation of Volume Status and Mechanism of Hypotension</t>
  </si>
  <si>
    <t>Color Doppler of Tricuspid Valve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</si>
</sst>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u/>
      <sz val="12"/>
      <color rgb="FF000000"/>
      <name val="Arial"/>
      <family val="2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"/>
      <name val="Calibri"/>
      <scheme val="minor"/>
    </font>
    <font>
      <b/>
      <sz val="9"/>
      <color rgb="FF000000"/>
      <name val="Arial"/>
    </font>
    <font>
      <b/>
      <sz val="9"/>
      <color theme="1"/>
      <name val="Calibri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01">
    <xf numFmtId="0" fontId="0" fillId="0" borderId="0"/>
    <xf numFmtId="0" fontId="2" fillId="0" borderId="0"/>
    <xf numFmtId="0" fontId="6" fillId="0" borderId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9">
    <xf numFmtId="0" fontId="0" fillId="0" borderId="0" xfId="0"/>
    <xf numFmtId="1" fontId="2" fillId="0" borderId="8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8" xfId="0" applyFont="1" applyFill="1" applyBorder="1"/>
    <xf numFmtId="0" fontId="0" fillId="0" borderId="0" xfId="0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4" borderId="1" xfId="1" applyFont="1" applyFill="1" applyBorder="1" applyAlignment="1">
      <alignment horizontal="left" vertical="justify" wrapText="1"/>
    </xf>
    <xf numFmtId="1" fontId="3" fillId="0" borderId="1" xfId="1" applyNumberFormat="1" applyFont="1" applyBorder="1" applyAlignment="1">
      <alignment horizontal="center" vertical="center"/>
    </xf>
    <xf numFmtId="0" fontId="8" fillId="4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top" wrapText="1"/>
    </xf>
    <xf numFmtId="0" fontId="4" fillId="5" borderId="7" xfId="1" applyFont="1" applyFill="1" applyBorder="1"/>
    <xf numFmtId="0" fontId="5" fillId="4" borderId="8" xfId="1" applyFont="1" applyFill="1" applyBorder="1"/>
    <xf numFmtId="0" fontId="5" fillId="4" borderId="8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left" vertical="justify" wrapText="1"/>
    </xf>
    <xf numFmtId="0" fontId="5" fillId="4" borderId="10" xfId="1" applyFont="1" applyFill="1" applyBorder="1" applyAlignment="1">
      <alignment horizontal="left" vertical="justify" wrapText="1"/>
    </xf>
    <xf numFmtId="1" fontId="3" fillId="0" borderId="3" xfId="1" applyNumberFormat="1" applyFont="1" applyBorder="1" applyAlignment="1">
      <alignment horizontal="center" vertical="center"/>
    </xf>
    <xf numFmtId="0" fontId="5" fillId="4" borderId="11" xfId="1" applyFont="1" applyFill="1" applyBorder="1"/>
    <xf numFmtId="1" fontId="5" fillId="4" borderId="11" xfId="1" applyNumberFormat="1" applyFont="1" applyFill="1" applyBorder="1" applyAlignment="1">
      <alignment horizontal="center"/>
    </xf>
    <xf numFmtId="1" fontId="5" fillId="4" borderId="8" xfId="1" applyNumberFormat="1" applyFont="1" applyFill="1" applyBorder="1" applyAlignment="1">
      <alignment horizontal="center"/>
    </xf>
    <xf numFmtId="0" fontId="5" fillId="4" borderId="9" xfId="1" applyFont="1" applyFill="1" applyBorder="1"/>
    <xf numFmtId="0" fontId="5" fillId="4" borderId="10" xfId="1" applyFont="1" applyFill="1" applyBorder="1"/>
    <xf numFmtId="0" fontId="5" fillId="4" borderId="9" xfId="1" applyFont="1" applyFill="1" applyBorder="1" applyAlignment="1">
      <alignment horizontal="left" vertical="justify"/>
    </xf>
    <xf numFmtId="0" fontId="5" fillId="4" borderId="10" xfId="1" applyFont="1" applyFill="1" applyBorder="1" applyAlignment="1">
      <alignment horizontal="left" vertical="justify"/>
    </xf>
    <xf numFmtId="0" fontId="4" fillId="6" borderId="7" xfId="1" applyFont="1" applyFill="1" applyBorder="1" applyAlignment="1">
      <alignment horizontal="left" vertical="top"/>
    </xf>
    <xf numFmtId="0" fontId="0" fillId="0" borderId="0" xfId="0"/>
    <xf numFmtId="0" fontId="5" fillId="5" borderId="8" xfId="0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/>
    </xf>
    <xf numFmtId="1" fontId="5" fillId="4" borderId="21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5" fillId="4" borderId="8" xfId="0" applyNumberFormat="1" applyFont="1" applyFill="1" applyBorder="1" applyAlignment="1">
      <alignment horizontal="center"/>
    </xf>
    <xf numFmtId="1" fontId="5" fillId="4" borderId="1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top" wrapText="1"/>
    </xf>
    <xf numFmtId="0" fontId="5" fillId="5" borderId="8" xfId="0" applyFont="1" applyFill="1" applyBorder="1"/>
    <xf numFmtId="0" fontId="5" fillId="4" borderId="16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" fontId="5" fillId="4" borderId="3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5" fillId="4" borderId="16" xfId="0" applyFont="1" applyFill="1" applyBorder="1"/>
    <xf numFmtId="0" fontId="5" fillId="4" borderId="8" xfId="0" applyFont="1" applyFill="1" applyBorder="1" applyAlignment="1">
      <alignment horizontal="left" vertical="top" wrapText="1"/>
    </xf>
    <xf numFmtId="0" fontId="5" fillId="4" borderId="17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8" xfId="0" applyFont="1" applyFill="1" applyBorder="1"/>
    <xf numFmtId="1" fontId="2" fillId="0" borderId="0" xfId="0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" fontId="0" fillId="0" borderId="0" xfId="0" applyNumberFormat="1"/>
    <xf numFmtId="0" fontId="0" fillId="0" borderId="12" xfId="0" applyBorder="1"/>
    <xf numFmtId="0" fontId="5" fillId="4" borderId="1" xfId="1" applyFont="1" applyFill="1" applyBorder="1" applyAlignment="1">
      <alignment horizontal="left" vertical="justify" wrapText="1"/>
    </xf>
    <xf numFmtId="0" fontId="5" fillId="4" borderId="0" xfId="1" applyFont="1" applyFill="1" applyBorder="1"/>
    <xf numFmtId="0" fontId="8" fillId="4" borderId="5" xfId="1" applyFont="1" applyFill="1" applyBorder="1" applyAlignment="1">
      <alignment horizontal="left" vertical="top" wrapText="1"/>
    </xf>
    <xf numFmtId="0" fontId="4" fillId="5" borderId="7" xfId="1" applyFont="1" applyFill="1" applyBorder="1"/>
    <xf numFmtId="0" fontId="5" fillId="4" borderId="9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left" vertical="justify" wrapText="1"/>
    </xf>
    <xf numFmtId="0" fontId="5" fillId="4" borderId="10" xfId="1" applyFont="1" applyFill="1" applyBorder="1" applyAlignment="1">
      <alignment horizontal="left" vertical="justify" wrapText="1"/>
    </xf>
    <xf numFmtId="0" fontId="5" fillId="4" borderId="11" xfId="1" applyFont="1" applyFill="1" applyBorder="1"/>
    <xf numFmtId="0" fontId="5" fillId="4" borderId="9" xfId="1" applyFont="1" applyFill="1" applyBorder="1"/>
    <xf numFmtId="0" fontId="5" fillId="4" borderId="10" xfId="1" applyFont="1" applyFill="1" applyBorder="1"/>
    <xf numFmtId="0" fontId="5" fillId="4" borderId="9" xfId="1" applyFont="1" applyFill="1" applyBorder="1" applyAlignment="1">
      <alignment horizontal="left" vertical="justify"/>
    </xf>
    <xf numFmtId="0" fontId="5" fillId="4" borderId="10" xfId="1" applyFont="1" applyFill="1" applyBorder="1" applyAlignment="1">
      <alignment horizontal="left" vertical="justify"/>
    </xf>
    <xf numFmtId="0" fontId="4" fillId="6" borderId="7" xfId="1" applyFont="1" applyFill="1" applyBorder="1" applyAlignment="1">
      <alignment horizontal="left" vertical="top"/>
    </xf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2" fillId="0" borderId="8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 vertical="top" wrapText="1"/>
    </xf>
    <xf numFmtId="164" fontId="5" fillId="4" borderId="21" xfId="0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164" fontId="5" fillId="4" borderId="8" xfId="1" applyNumberFormat="1" applyFont="1" applyFill="1" applyBorder="1" applyAlignment="1">
      <alignment horizontal="center"/>
    </xf>
    <xf numFmtId="164" fontId="5" fillId="4" borderId="11" xfId="1" applyNumberFormat="1" applyFont="1" applyFill="1" applyBorder="1" applyAlignment="1">
      <alignment horizontal="center"/>
    </xf>
    <xf numFmtId="164" fontId="0" fillId="0" borderId="12" xfId="0" applyNumberFormat="1" applyBorder="1"/>
    <xf numFmtId="164" fontId="0" fillId="0" borderId="0" xfId="0" applyNumberFormat="1"/>
    <xf numFmtId="0" fontId="0" fillId="0" borderId="0" xfId="0" applyBorder="1"/>
    <xf numFmtId="164" fontId="2" fillId="0" borderId="2" xfId="1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0" fontId="5" fillId="4" borderId="16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top" wrapText="1"/>
    </xf>
    <xf numFmtId="0" fontId="5" fillId="4" borderId="16" xfId="1" applyFont="1" applyFill="1" applyBorder="1" applyAlignment="1">
      <alignment horizontal="left" vertical="top" wrapText="1"/>
    </xf>
    <xf numFmtId="1" fontId="5" fillId="4" borderId="18" xfId="1" applyNumberFormat="1" applyFont="1" applyFill="1" applyBorder="1" applyAlignment="1">
      <alignment horizontal="center" vertical="top" wrapText="1"/>
    </xf>
    <xf numFmtId="164" fontId="3" fillId="0" borderId="11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1" fontId="5" fillId="4" borderId="16" xfId="1" applyNumberFormat="1" applyFont="1" applyFill="1" applyBorder="1" applyAlignment="1">
      <alignment horizontal="center"/>
    </xf>
    <xf numFmtId="164" fontId="3" fillId="0" borderId="8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1" fontId="0" fillId="0" borderId="1" xfId="0" applyNumberFormat="1" applyBorder="1" applyAlignment="1">
      <alignment vertical="center"/>
    </xf>
    <xf numFmtId="1" fontId="0" fillId="0" borderId="1" xfId="0" applyNumberFormat="1" applyBorder="1"/>
    <xf numFmtId="0" fontId="4" fillId="4" borderId="1" xfId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4" borderId="1" xfId="1" applyFont="1" applyFill="1" applyBorder="1" applyAlignment="1">
      <alignment horizontal="left" vertical="justify" wrapText="1"/>
    </xf>
    <xf numFmtId="1" fontId="5" fillId="4" borderId="4" xfId="1" applyNumberFormat="1" applyFont="1" applyFill="1" applyBorder="1" applyAlignment="1">
      <alignment horizontal="center" vertical="top" wrapText="1"/>
    </xf>
    <xf numFmtId="0" fontId="5" fillId="4" borderId="0" xfId="1" applyFont="1" applyFill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1" applyNumberFormat="1" applyFont="1" applyBorder="1" applyAlignment="1">
      <alignment horizontal="center"/>
    </xf>
    <xf numFmtId="0" fontId="8" fillId="4" borderId="5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0" fontId="4" fillId="5" borderId="7" xfId="1" applyFont="1" applyFill="1" applyBorder="1"/>
    <xf numFmtId="0" fontId="5" fillId="4" borderId="8" xfId="1" applyFont="1" applyFill="1" applyBorder="1"/>
    <xf numFmtId="0" fontId="5" fillId="4" borderId="8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left" vertical="top" wrapText="1"/>
    </xf>
    <xf numFmtId="0" fontId="5" fillId="4" borderId="9" xfId="1" applyFont="1" applyFill="1" applyBorder="1" applyAlignment="1">
      <alignment horizontal="left" vertical="justify" wrapText="1"/>
    </xf>
    <xf numFmtId="0" fontId="5" fillId="4" borderId="10" xfId="1" applyFont="1" applyFill="1" applyBorder="1" applyAlignment="1">
      <alignment horizontal="left" vertical="justify" wrapText="1"/>
    </xf>
    <xf numFmtId="1" fontId="3" fillId="0" borderId="3" xfId="1" applyNumberFormat="1" applyFont="1" applyBorder="1" applyAlignment="1">
      <alignment horizontal="center" vertical="center"/>
    </xf>
    <xf numFmtId="0" fontId="5" fillId="4" borderId="11" xfId="1" applyFont="1" applyFill="1" applyBorder="1"/>
    <xf numFmtId="1" fontId="5" fillId="4" borderId="11" xfId="1" applyNumberFormat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1" fontId="5" fillId="4" borderId="8" xfId="1" applyNumberFormat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9" xfId="1" applyFont="1" applyFill="1" applyBorder="1"/>
    <xf numFmtId="0" fontId="5" fillId="4" borderId="10" xfId="1" applyFont="1" applyFill="1" applyBorder="1"/>
    <xf numFmtId="0" fontId="3" fillId="0" borderId="3" xfId="1" applyFont="1" applyBorder="1" applyAlignment="1">
      <alignment horizontal="center" vertical="center"/>
    </xf>
    <xf numFmtId="0" fontId="5" fillId="4" borderId="9" xfId="1" applyFont="1" applyFill="1" applyBorder="1" applyAlignment="1">
      <alignment horizontal="left" vertical="justify"/>
    </xf>
    <xf numFmtId="0" fontId="5" fillId="4" borderId="10" xfId="1" applyFont="1" applyFill="1" applyBorder="1" applyAlignment="1">
      <alignment horizontal="left" vertical="justify"/>
    </xf>
    <xf numFmtId="0" fontId="4" fillId="6" borderId="7" xfId="1" applyFont="1" applyFill="1" applyBorder="1" applyAlignment="1">
      <alignment horizontal="left" vertical="top"/>
    </xf>
    <xf numFmtId="1" fontId="2" fillId="0" borderId="1" xfId="1" applyNumberFormat="1" applyFont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 vertical="center"/>
    </xf>
    <xf numFmtId="0" fontId="5" fillId="4" borderId="13" xfId="1" applyFont="1" applyFill="1" applyBorder="1"/>
    <xf numFmtId="1" fontId="3" fillId="0" borderId="14" xfId="1" applyNumberFormat="1" applyFont="1" applyBorder="1" applyAlignment="1">
      <alignment horizontal="center" vertical="center"/>
    </xf>
    <xf numFmtId="0" fontId="5" fillId="4" borderId="13" xfId="1" applyFont="1" applyFill="1" applyBorder="1" applyAlignment="1">
      <alignment horizontal="center"/>
    </xf>
    <xf numFmtId="0" fontId="3" fillId="0" borderId="14" xfId="1" applyFont="1" applyBorder="1" applyAlignment="1">
      <alignment horizontal="center" vertical="center"/>
    </xf>
    <xf numFmtId="1" fontId="3" fillId="0" borderId="14" xfId="1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4" fillId="5" borderId="1" xfId="0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8" borderId="1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2" fillId="7" borderId="8" xfId="0" applyFont="1" applyFill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5" borderId="8" xfId="0" applyFont="1" applyFill="1" applyBorder="1" applyAlignment="1">
      <alignment horizontal="left" wrapText="1"/>
    </xf>
    <xf numFmtId="0" fontId="12" fillId="8" borderId="8" xfId="0" applyFont="1" applyFill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8" borderId="18" xfId="0" applyFill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8" borderId="3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5" borderId="2" xfId="0" applyFont="1" applyFill="1" applyBorder="1" applyAlignment="1">
      <alignment horizontal="left" wrapText="1"/>
    </xf>
    <xf numFmtId="0" fontId="12" fillId="5" borderId="24" xfId="0" applyFont="1" applyFill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/>
    <xf numFmtId="0" fontId="12" fillId="0" borderId="27" xfId="0" applyFont="1" applyBorder="1" applyAlignment="1">
      <alignment horizontal="left" wrapText="1"/>
    </xf>
    <xf numFmtId="0" fontId="0" fillId="8" borderId="19" xfId="0" applyFill="1" applyBorder="1" applyAlignment="1">
      <alignment horizontal="left" wrapText="1"/>
    </xf>
    <xf numFmtId="0" fontId="16" fillId="4" borderId="1" xfId="1" applyFont="1" applyFill="1" applyBorder="1"/>
    <xf numFmtId="0" fontId="17" fillId="0" borderId="1" xfId="0" applyFont="1" applyBorder="1"/>
    <xf numFmtId="0" fontId="4" fillId="4" borderId="5" xfId="1" applyFont="1" applyFill="1" applyBorder="1" applyAlignment="1">
      <alignment horizontal="left" vertical="top" wrapText="1"/>
    </xf>
    <xf numFmtId="0" fontId="4" fillId="5" borderId="1" xfId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vertical="justify" wrapText="1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5" borderId="1" xfId="1" applyFont="1" applyFill="1" applyBorder="1" applyAlignment="1">
      <alignment horizontal="center" vertical="justify" wrapText="1"/>
    </xf>
    <xf numFmtId="0" fontId="4" fillId="5" borderId="8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</cellXfs>
  <cellStyles count="101">
    <cellStyle name="Accent4 2" xfId="4"/>
    <cellStyle name="Bad 2" xf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opLeftCell="B1" zoomScale="55" zoomScaleNormal="55" zoomScalePageLayoutView="55" workbookViewId="0">
      <selection activeCell="J5" sqref="J5:J36"/>
    </sheetView>
  </sheetViews>
  <sheetFormatPr baseColWidth="10" defaultColWidth="8.83203125" defaultRowHeight="14" x14ac:dyDescent="0"/>
  <cols>
    <col min="1" max="1" width="29.5" style="86" customWidth="1"/>
    <col min="2" max="2" width="10" style="86" customWidth="1"/>
    <col min="3" max="3" width="48.83203125" style="86" customWidth="1"/>
    <col min="4" max="4" width="23.5" style="86" customWidth="1"/>
    <col min="5" max="5" width="18" style="86" customWidth="1"/>
    <col min="6" max="7" width="19.33203125" style="86" customWidth="1"/>
    <col min="8" max="8" width="21.33203125" style="86" customWidth="1"/>
    <col min="9" max="9" width="27.5" style="86" customWidth="1"/>
    <col min="10" max="13" width="8.83203125" style="86"/>
    <col min="14" max="14" width="18" style="86" customWidth="1"/>
    <col min="15" max="15" width="19.33203125" style="86" customWidth="1"/>
    <col min="16" max="16" width="21.33203125" style="86" customWidth="1"/>
    <col min="17" max="17" width="27.5" style="86" customWidth="1"/>
    <col min="18" max="18" width="9.1640625" style="86" customWidth="1"/>
    <col min="19" max="16384" width="8.83203125" style="86"/>
  </cols>
  <sheetData>
    <row r="1" spans="1:18" ht="24" thickBot="1">
      <c r="C1" s="197" t="s">
        <v>36</v>
      </c>
      <c r="D1" s="197"/>
      <c r="E1" s="197"/>
      <c r="F1" s="197"/>
      <c r="G1" s="197"/>
      <c r="H1" s="197"/>
      <c r="I1" s="197"/>
      <c r="N1" s="198" t="s">
        <v>38</v>
      </c>
      <c r="O1" s="198"/>
      <c r="P1" s="198"/>
      <c r="Q1" s="198"/>
      <c r="R1" s="198"/>
    </row>
    <row r="2" spans="1:18" ht="15.75" customHeight="1">
      <c r="A2" s="12"/>
      <c r="B2" s="12"/>
      <c r="C2" s="128"/>
      <c r="D2" s="199" t="s">
        <v>37</v>
      </c>
      <c r="E2" s="199"/>
      <c r="F2" s="199"/>
      <c r="G2" s="199"/>
      <c r="H2" s="199"/>
      <c r="I2" s="199"/>
      <c r="N2" s="200" t="s">
        <v>39</v>
      </c>
      <c r="O2" s="200"/>
      <c r="P2" s="200"/>
      <c r="Q2" s="201"/>
    </row>
    <row r="3" spans="1:18" ht="61.5" customHeight="1" thickBot="1">
      <c r="A3" s="12"/>
      <c r="B3" s="12"/>
      <c r="C3" s="136" t="s">
        <v>0</v>
      </c>
      <c r="D3" s="137" t="s">
        <v>1</v>
      </c>
      <c r="E3" s="137"/>
      <c r="F3" s="137" t="s">
        <v>2</v>
      </c>
      <c r="G3" s="137"/>
      <c r="H3" s="137" t="s">
        <v>3</v>
      </c>
      <c r="I3" s="137" t="s">
        <v>4</v>
      </c>
      <c r="N3" s="67" t="s">
        <v>1</v>
      </c>
      <c r="O3" s="67" t="s">
        <v>2</v>
      </c>
      <c r="P3" s="67" t="s">
        <v>3</v>
      </c>
      <c r="Q3" s="66" t="s">
        <v>4</v>
      </c>
    </row>
    <row r="4" spans="1:18" ht="15">
      <c r="A4" s="12"/>
      <c r="B4" s="12"/>
      <c r="C4" s="139" t="s">
        <v>5</v>
      </c>
      <c r="D4" s="140"/>
      <c r="E4" s="140"/>
      <c r="F4" s="141"/>
      <c r="G4" s="141"/>
      <c r="H4" s="141"/>
      <c r="I4" s="111"/>
      <c r="N4" s="68"/>
      <c r="O4" s="68"/>
      <c r="P4" s="68"/>
      <c r="Q4" s="64"/>
    </row>
    <row r="5" spans="1:18" ht="15">
      <c r="A5" s="12"/>
      <c r="B5" s="12"/>
      <c r="C5" s="142" t="s">
        <v>6</v>
      </c>
      <c r="D5" s="53">
        <v>90</v>
      </c>
      <c r="E5" s="119">
        <f>(D5/100)*1</f>
        <v>0.9</v>
      </c>
      <c r="F5" s="53">
        <v>88</v>
      </c>
      <c r="G5" s="119">
        <f>(F5/100)*5</f>
        <v>4.4000000000000004</v>
      </c>
      <c r="H5" s="131">
        <v>50.487499999999997</v>
      </c>
      <c r="I5" s="54">
        <v>96.666666666666657</v>
      </c>
      <c r="J5" s="102">
        <f>(I5/100)*3</f>
        <v>2.8999999999999995</v>
      </c>
      <c r="N5" s="53">
        <v>62.5</v>
      </c>
      <c r="O5" s="53">
        <v>72.5</v>
      </c>
      <c r="P5" s="53">
        <v>52.75</v>
      </c>
      <c r="Q5" s="37">
        <v>83.333333333333329</v>
      </c>
    </row>
    <row r="6" spans="1:18" ht="15">
      <c r="A6" s="12"/>
      <c r="B6" s="12"/>
      <c r="C6" s="142" t="s">
        <v>7</v>
      </c>
      <c r="D6" s="53">
        <v>100</v>
      </c>
      <c r="E6" s="119">
        <f t="shared" ref="E6:E36" si="0">(D6/100)*1</f>
        <v>1</v>
      </c>
      <c r="F6" s="53">
        <v>92</v>
      </c>
      <c r="G6" s="119">
        <f t="shared" ref="G6:G36" si="1">(F6/100)*5</f>
        <v>4.6000000000000005</v>
      </c>
      <c r="H6" s="131">
        <v>24.637499999999999</v>
      </c>
      <c r="I6" s="54">
        <v>100</v>
      </c>
      <c r="J6" s="102">
        <f t="shared" ref="J6:J36" si="2">(I6/100)*3</f>
        <v>3</v>
      </c>
      <c r="N6" s="53">
        <v>100</v>
      </c>
      <c r="O6" s="53">
        <v>95</v>
      </c>
      <c r="P6" s="53">
        <v>45.25</v>
      </c>
      <c r="Q6" s="37">
        <v>95.833333333333329</v>
      </c>
    </row>
    <row r="7" spans="1:18" ht="15">
      <c r="A7" s="12"/>
      <c r="B7" s="12"/>
      <c r="C7" s="143" t="s">
        <v>8</v>
      </c>
      <c r="D7" s="53">
        <v>100</v>
      </c>
      <c r="E7" s="119">
        <f t="shared" si="0"/>
        <v>1</v>
      </c>
      <c r="F7" s="53">
        <v>78</v>
      </c>
      <c r="G7" s="119">
        <f t="shared" si="1"/>
        <v>3.9000000000000004</v>
      </c>
      <c r="H7" s="131">
        <v>45.25</v>
      </c>
      <c r="I7" s="54">
        <v>100</v>
      </c>
      <c r="J7" s="102">
        <f t="shared" si="2"/>
        <v>3</v>
      </c>
      <c r="N7" s="53">
        <v>100</v>
      </c>
      <c r="O7" s="53">
        <v>97.5</v>
      </c>
      <c r="P7" s="53">
        <v>24.75</v>
      </c>
      <c r="Q7" s="37">
        <v>79.166666666666657</v>
      </c>
    </row>
    <row r="8" spans="1:18" ht="16" thickBot="1">
      <c r="A8" s="12"/>
      <c r="B8" s="12"/>
      <c r="C8" s="144" t="s">
        <v>9</v>
      </c>
      <c r="D8" s="41">
        <v>96.666666666666657</v>
      </c>
      <c r="E8" s="115">
        <f t="shared" si="0"/>
        <v>0.96666666666666656</v>
      </c>
      <c r="F8" s="41">
        <v>91.333333333333329</v>
      </c>
      <c r="G8" s="115">
        <f t="shared" si="1"/>
        <v>4.5666666666666664</v>
      </c>
      <c r="H8" s="145">
        <v>35.241666666666667</v>
      </c>
      <c r="I8" s="38">
        <v>81.111111111111114</v>
      </c>
      <c r="J8" s="102">
        <f t="shared" si="2"/>
        <v>2.4333333333333336</v>
      </c>
      <c r="N8" s="41">
        <v>87.5</v>
      </c>
      <c r="O8" s="41">
        <v>79.166666666666657</v>
      </c>
      <c r="P8" s="41">
        <v>36.666666666666664</v>
      </c>
      <c r="Q8" s="36">
        <v>81.944444444444429</v>
      </c>
    </row>
    <row r="9" spans="1:18" ht="16" thickBot="1">
      <c r="A9" s="12"/>
      <c r="B9" s="12"/>
      <c r="C9" s="146"/>
      <c r="D9" s="50"/>
      <c r="E9" s="113"/>
      <c r="F9" s="61"/>
      <c r="G9" s="113"/>
      <c r="H9" s="147"/>
      <c r="I9" s="50"/>
      <c r="N9" s="50"/>
      <c r="O9" s="61"/>
      <c r="P9" s="61"/>
      <c r="Q9" s="60"/>
    </row>
    <row r="10" spans="1:18" ht="16" thickBot="1">
      <c r="A10" s="12"/>
      <c r="B10" s="12"/>
      <c r="C10" s="139" t="s">
        <v>10</v>
      </c>
      <c r="D10" s="46"/>
      <c r="E10" s="118"/>
      <c r="F10" s="47"/>
      <c r="G10" s="118"/>
      <c r="H10" s="150"/>
      <c r="I10" s="49"/>
      <c r="N10" s="46"/>
      <c r="O10" s="47"/>
      <c r="P10" s="47"/>
      <c r="Q10" s="45"/>
    </row>
    <row r="11" spans="1:18" ht="15">
      <c r="A11" s="12"/>
      <c r="B11" s="12"/>
      <c r="C11" s="152" t="s">
        <v>11</v>
      </c>
      <c r="D11" s="43">
        <v>95.714285714285722</v>
      </c>
      <c r="E11" s="119">
        <f t="shared" si="0"/>
        <v>0.95714285714285718</v>
      </c>
      <c r="F11" s="43">
        <v>96.571428571428555</v>
      </c>
      <c r="G11" s="119">
        <f t="shared" si="1"/>
        <v>4.8285714285714274</v>
      </c>
      <c r="H11" s="131">
        <v>45.087499999999999</v>
      </c>
      <c r="I11" s="54" t="s">
        <v>12</v>
      </c>
      <c r="J11" s="112" t="s">
        <v>12</v>
      </c>
      <c r="N11" s="43">
        <v>91.071428571428569</v>
      </c>
      <c r="O11" s="43">
        <v>87.5</v>
      </c>
      <c r="P11" s="35">
        <v>49.291666666666664</v>
      </c>
      <c r="Q11" s="34" t="s">
        <v>12</v>
      </c>
    </row>
    <row r="12" spans="1:18" ht="15">
      <c r="A12" s="12"/>
      <c r="B12" s="12"/>
      <c r="C12" s="152" t="s">
        <v>13</v>
      </c>
      <c r="D12" s="53">
        <v>89.999999999999986</v>
      </c>
      <c r="E12" s="119">
        <f t="shared" si="0"/>
        <v>0.89999999999999991</v>
      </c>
      <c r="F12" s="53">
        <v>93.333333333333329</v>
      </c>
      <c r="G12" s="119">
        <f t="shared" si="1"/>
        <v>4.6666666666666661</v>
      </c>
      <c r="H12" s="131">
        <v>27.75</v>
      </c>
      <c r="I12" s="54" t="s">
        <v>12</v>
      </c>
      <c r="J12" s="112" t="s">
        <v>12</v>
      </c>
      <c r="N12" s="53">
        <v>93.75</v>
      </c>
      <c r="O12" s="53">
        <v>92.5</v>
      </c>
      <c r="P12" s="51">
        <v>25.5</v>
      </c>
      <c r="Q12" s="37" t="s">
        <v>12</v>
      </c>
    </row>
    <row r="13" spans="1:18" ht="15">
      <c r="A13" s="12"/>
      <c r="B13" s="12"/>
      <c r="C13" s="152" t="s">
        <v>14</v>
      </c>
      <c r="D13" s="53">
        <v>100</v>
      </c>
      <c r="E13" s="119">
        <f t="shared" si="0"/>
        <v>1</v>
      </c>
      <c r="F13" s="53">
        <v>91</v>
      </c>
      <c r="G13" s="119">
        <f t="shared" si="1"/>
        <v>4.55</v>
      </c>
      <c r="H13" s="131">
        <v>32.299999999999997</v>
      </c>
      <c r="I13" s="54" t="s">
        <v>12</v>
      </c>
      <c r="J13" s="112" t="s">
        <v>12</v>
      </c>
      <c r="N13" s="53">
        <v>100</v>
      </c>
      <c r="O13" s="53">
        <v>86.25</v>
      </c>
      <c r="P13" s="51">
        <v>33.625</v>
      </c>
      <c r="Q13" s="37" t="s">
        <v>12</v>
      </c>
    </row>
    <row r="14" spans="1:18" ht="15">
      <c r="A14" s="12"/>
      <c r="B14" s="12"/>
      <c r="C14" s="152" t="s">
        <v>15</v>
      </c>
      <c r="D14" s="53">
        <v>100</v>
      </c>
      <c r="E14" s="119">
        <f t="shared" si="0"/>
        <v>1</v>
      </c>
      <c r="F14" s="53">
        <v>90</v>
      </c>
      <c r="G14" s="119">
        <f t="shared" si="1"/>
        <v>4.5</v>
      </c>
      <c r="H14" s="131">
        <v>17.362500000000001</v>
      </c>
      <c r="I14" s="54">
        <v>90</v>
      </c>
      <c r="J14" s="102">
        <f t="shared" si="2"/>
        <v>2.7</v>
      </c>
      <c r="N14" s="53">
        <v>100</v>
      </c>
      <c r="O14" s="53">
        <v>100</v>
      </c>
      <c r="P14" s="51">
        <v>20.375</v>
      </c>
      <c r="Q14" s="37">
        <v>87.5</v>
      </c>
    </row>
    <row r="15" spans="1:18" ht="15">
      <c r="A15" s="12"/>
      <c r="B15" s="12"/>
      <c r="C15" s="152" t="s">
        <v>16</v>
      </c>
      <c r="D15" s="53">
        <v>100</v>
      </c>
      <c r="E15" s="119">
        <f t="shared" si="0"/>
        <v>1</v>
      </c>
      <c r="F15" s="53">
        <v>88</v>
      </c>
      <c r="G15" s="119">
        <f t="shared" si="1"/>
        <v>4.4000000000000004</v>
      </c>
      <c r="H15" s="131">
        <v>14.487500000000001</v>
      </c>
      <c r="I15" s="54">
        <v>86.666666666666657</v>
      </c>
      <c r="J15" s="102">
        <f t="shared" si="2"/>
        <v>2.5999999999999996</v>
      </c>
      <c r="N15" s="53">
        <v>100</v>
      </c>
      <c r="O15" s="53">
        <v>92.5</v>
      </c>
      <c r="P15" s="51">
        <v>31</v>
      </c>
      <c r="Q15" s="37">
        <v>70.833333333333329</v>
      </c>
    </row>
    <row r="16" spans="1:18" ht="15">
      <c r="A16" s="12"/>
      <c r="B16" s="12"/>
      <c r="C16" s="152" t="s">
        <v>17</v>
      </c>
      <c r="D16" s="53">
        <v>100</v>
      </c>
      <c r="E16" s="119">
        <f t="shared" si="0"/>
        <v>1</v>
      </c>
      <c r="F16" s="53">
        <v>86</v>
      </c>
      <c r="G16" s="119">
        <f t="shared" si="1"/>
        <v>4.3</v>
      </c>
      <c r="H16" s="131">
        <v>28.0625</v>
      </c>
      <c r="I16" s="54">
        <v>86.666666666666657</v>
      </c>
      <c r="J16" s="102">
        <f t="shared" si="2"/>
        <v>2.5999999999999996</v>
      </c>
      <c r="N16" s="53">
        <v>100</v>
      </c>
      <c r="O16" s="53">
        <v>90</v>
      </c>
      <c r="P16" s="51">
        <v>29.375</v>
      </c>
      <c r="Q16" s="37">
        <v>70.833333333333329</v>
      </c>
    </row>
    <row r="17" spans="1:17" ht="46">
      <c r="A17" s="11" t="s">
        <v>35</v>
      </c>
      <c r="B17" s="11"/>
      <c r="C17" s="152" t="s">
        <v>18</v>
      </c>
      <c r="D17" s="53">
        <v>90</v>
      </c>
      <c r="E17" s="119">
        <f t="shared" si="0"/>
        <v>0.9</v>
      </c>
      <c r="F17" s="53">
        <v>80</v>
      </c>
      <c r="G17" s="119">
        <f t="shared" si="1"/>
        <v>4</v>
      </c>
      <c r="H17" s="131">
        <v>20.125</v>
      </c>
      <c r="I17" s="54">
        <v>90</v>
      </c>
      <c r="J17" s="102">
        <f t="shared" si="2"/>
        <v>2.7</v>
      </c>
      <c r="N17" s="53">
        <v>87.5</v>
      </c>
      <c r="O17" s="53">
        <v>90</v>
      </c>
      <c r="P17" s="51">
        <v>23.875</v>
      </c>
      <c r="Q17" s="37">
        <v>91.666666666666657</v>
      </c>
    </row>
    <row r="18" spans="1:17" ht="16" thickBot="1">
      <c r="A18" s="12"/>
      <c r="B18" s="12"/>
      <c r="C18" s="153" t="s">
        <v>19</v>
      </c>
      <c r="D18" s="41">
        <v>50</v>
      </c>
      <c r="E18" s="115">
        <f t="shared" si="0"/>
        <v>0.5</v>
      </c>
      <c r="F18" s="41">
        <v>52</v>
      </c>
      <c r="G18" s="115">
        <f t="shared" si="1"/>
        <v>2.6</v>
      </c>
      <c r="H18" s="145">
        <v>33.337499999999999</v>
      </c>
      <c r="I18" s="38">
        <v>43.333333333333329</v>
      </c>
      <c r="J18" s="102">
        <f t="shared" si="2"/>
        <v>1.2999999999999998</v>
      </c>
      <c r="N18" s="41">
        <v>37.5</v>
      </c>
      <c r="O18" s="41">
        <v>35</v>
      </c>
      <c r="P18" s="39">
        <v>63.625</v>
      </c>
      <c r="Q18" s="36">
        <v>20.833333333333329</v>
      </c>
    </row>
    <row r="19" spans="1:17" ht="16" thickBot="1">
      <c r="A19" s="12"/>
      <c r="B19" s="12"/>
      <c r="C19" s="146"/>
      <c r="D19" s="50"/>
      <c r="E19" s="113"/>
      <c r="F19" s="61"/>
      <c r="G19" s="113"/>
      <c r="H19" s="147"/>
      <c r="I19" s="50"/>
      <c r="J19" s="102"/>
      <c r="N19" s="50"/>
      <c r="O19" s="61"/>
      <c r="P19" s="61"/>
      <c r="Q19" s="60"/>
    </row>
    <row r="20" spans="1:17" ht="15">
      <c r="A20" s="12"/>
      <c r="B20" s="12"/>
      <c r="C20" s="139" t="s">
        <v>20</v>
      </c>
      <c r="D20" s="49"/>
      <c r="E20" s="118"/>
      <c r="F20" s="59"/>
      <c r="G20" s="118"/>
      <c r="H20" s="150"/>
      <c r="I20" s="49"/>
      <c r="J20" s="102"/>
      <c r="N20" s="49"/>
      <c r="O20" s="59"/>
      <c r="P20" s="59"/>
      <c r="Q20" s="58"/>
    </row>
    <row r="21" spans="1:17" ht="15">
      <c r="A21" s="12"/>
      <c r="B21" s="12"/>
      <c r="C21" s="152" t="s">
        <v>21</v>
      </c>
      <c r="D21" s="53">
        <v>100</v>
      </c>
      <c r="E21" s="119">
        <f t="shared" si="0"/>
        <v>1</v>
      </c>
      <c r="F21" s="53">
        <v>92</v>
      </c>
      <c r="G21" s="119">
        <f t="shared" si="1"/>
        <v>4.6000000000000005</v>
      </c>
      <c r="H21" s="131">
        <v>24.537500000000001</v>
      </c>
      <c r="I21" s="54">
        <v>100</v>
      </c>
      <c r="J21" s="102">
        <f t="shared" si="2"/>
        <v>3</v>
      </c>
      <c r="N21" s="53">
        <v>100</v>
      </c>
      <c r="O21" s="53">
        <v>100</v>
      </c>
      <c r="P21" s="53">
        <v>14.875</v>
      </c>
      <c r="Q21" s="37">
        <v>100</v>
      </c>
    </row>
    <row r="22" spans="1:17" ht="15">
      <c r="A22" s="12"/>
      <c r="B22" s="12"/>
      <c r="C22" s="152" t="s">
        <v>22</v>
      </c>
      <c r="D22" s="53">
        <v>100</v>
      </c>
      <c r="E22" s="119">
        <f t="shared" si="0"/>
        <v>1</v>
      </c>
      <c r="F22" s="53">
        <v>88</v>
      </c>
      <c r="G22" s="119">
        <f t="shared" si="1"/>
        <v>4.4000000000000004</v>
      </c>
      <c r="H22" s="131" t="s">
        <v>12</v>
      </c>
      <c r="I22" s="54">
        <v>93.333333333333329</v>
      </c>
      <c r="J22" s="102">
        <f t="shared" si="2"/>
        <v>2.8</v>
      </c>
      <c r="N22" s="53">
        <v>100</v>
      </c>
      <c r="O22" s="53">
        <v>47.5</v>
      </c>
      <c r="P22" s="53" t="s">
        <v>12</v>
      </c>
      <c r="Q22" s="37">
        <v>91.666666666666657</v>
      </c>
    </row>
    <row r="23" spans="1:17" ht="16" thickBot="1">
      <c r="A23" s="12"/>
      <c r="B23" s="12"/>
      <c r="C23" s="153" t="s">
        <v>23</v>
      </c>
      <c r="D23" s="41">
        <v>100</v>
      </c>
      <c r="E23" s="115">
        <f t="shared" si="0"/>
        <v>1</v>
      </c>
      <c r="F23" s="41">
        <v>88</v>
      </c>
      <c r="G23" s="115">
        <f t="shared" si="1"/>
        <v>4.4000000000000004</v>
      </c>
      <c r="H23" s="145">
        <v>15.437500000000002</v>
      </c>
      <c r="I23" s="38">
        <v>93.333333333333329</v>
      </c>
      <c r="J23" s="102">
        <f t="shared" si="2"/>
        <v>2.8</v>
      </c>
      <c r="N23" s="41">
        <v>100</v>
      </c>
      <c r="O23" s="41">
        <v>82.5</v>
      </c>
      <c r="P23" s="41">
        <v>25.25</v>
      </c>
      <c r="Q23" s="36">
        <v>79.166666666666657</v>
      </c>
    </row>
    <row r="24" spans="1:17" ht="16" thickBot="1">
      <c r="A24" s="12"/>
      <c r="B24" s="12"/>
      <c r="C24" s="146"/>
      <c r="D24" s="50"/>
      <c r="E24" s="113"/>
      <c r="F24" s="61"/>
      <c r="G24" s="113"/>
      <c r="H24" s="147"/>
      <c r="I24" s="50"/>
      <c r="J24" s="102"/>
      <c r="N24" s="50"/>
      <c r="O24" s="61"/>
      <c r="P24" s="61"/>
      <c r="Q24" s="60"/>
    </row>
    <row r="25" spans="1:17" ht="15">
      <c r="A25" s="12"/>
      <c r="B25" s="12"/>
      <c r="C25" s="139" t="s">
        <v>24</v>
      </c>
      <c r="D25" s="49"/>
      <c r="E25" s="118"/>
      <c r="F25" s="59"/>
      <c r="G25" s="118"/>
      <c r="H25" s="150"/>
      <c r="I25" s="49"/>
      <c r="J25" s="102"/>
      <c r="N25" s="49"/>
      <c r="O25" s="59"/>
      <c r="P25" s="59"/>
      <c r="Q25" s="58"/>
    </row>
    <row r="26" spans="1:17" ht="15">
      <c r="A26" s="12"/>
      <c r="B26" s="12"/>
      <c r="C26" s="155" t="s">
        <v>25</v>
      </c>
      <c r="D26" s="53">
        <v>100</v>
      </c>
      <c r="E26" s="119">
        <f t="shared" si="0"/>
        <v>1</v>
      </c>
      <c r="F26" s="53">
        <v>100</v>
      </c>
      <c r="G26" s="119">
        <f t="shared" si="1"/>
        <v>5</v>
      </c>
      <c r="H26" s="131">
        <v>20.437500000000004</v>
      </c>
      <c r="I26" s="54">
        <v>90</v>
      </c>
      <c r="J26" s="102">
        <f t="shared" si="2"/>
        <v>2.7</v>
      </c>
      <c r="N26" s="53">
        <v>100</v>
      </c>
      <c r="O26" s="53">
        <v>95</v>
      </c>
      <c r="P26" s="51">
        <v>14.25</v>
      </c>
      <c r="Q26" s="37">
        <v>87.5</v>
      </c>
    </row>
    <row r="27" spans="1:17" ht="15">
      <c r="A27" s="12"/>
      <c r="B27" s="12"/>
      <c r="C27" s="155" t="s">
        <v>26</v>
      </c>
      <c r="D27" s="53">
        <v>100</v>
      </c>
      <c r="E27" s="119">
        <f t="shared" si="0"/>
        <v>1</v>
      </c>
      <c r="F27" s="53">
        <v>100</v>
      </c>
      <c r="G27" s="119">
        <f t="shared" si="1"/>
        <v>5</v>
      </c>
      <c r="H27" s="131">
        <v>31.300000000000004</v>
      </c>
      <c r="I27" s="54">
        <v>90</v>
      </c>
      <c r="J27" s="102">
        <f t="shared" si="2"/>
        <v>2.7</v>
      </c>
      <c r="N27" s="53">
        <v>87.5</v>
      </c>
      <c r="O27" s="53">
        <v>87.5</v>
      </c>
      <c r="P27" s="51">
        <v>20.875</v>
      </c>
      <c r="Q27" s="37">
        <v>75</v>
      </c>
    </row>
    <row r="28" spans="1:17" ht="15">
      <c r="A28" s="12"/>
      <c r="B28" s="12"/>
      <c r="C28" s="155" t="s">
        <v>27</v>
      </c>
      <c r="D28" s="53">
        <v>60</v>
      </c>
      <c r="E28" s="119">
        <f t="shared" si="0"/>
        <v>0.6</v>
      </c>
      <c r="F28" s="53">
        <v>60</v>
      </c>
      <c r="G28" s="119">
        <f t="shared" si="1"/>
        <v>3</v>
      </c>
      <c r="H28" s="131">
        <v>44.6875</v>
      </c>
      <c r="I28" s="54">
        <v>60</v>
      </c>
      <c r="J28" s="102">
        <f t="shared" si="2"/>
        <v>1.7999999999999998</v>
      </c>
      <c r="N28" s="53">
        <v>50</v>
      </c>
      <c r="O28" s="53">
        <v>50</v>
      </c>
      <c r="P28" s="51">
        <v>51.375</v>
      </c>
      <c r="Q28" s="37">
        <v>37.5</v>
      </c>
    </row>
    <row r="29" spans="1:17" ht="15">
      <c r="A29" s="12"/>
      <c r="B29" s="12"/>
      <c r="C29" s="155" t="s">
        <v>28</v>
      </c>
      <c r="D29" s="53">
        <v>100</v>
      </c>
      <c r="E29" s="119">
        <f t="shared" si="0"/>
        <v>1</v>
      </c>
      <c r="F29" s="53">
        <v>100</v>
      </c>
      <c r="G29" s="119">
        <f t="shared" si="1"/>
        <v>5</v>
      </c>
      <c r="H29" s="131">
        <v>6.5</v>
      </c>
      <c r="I29" s="54">
        <v>100</v>
      </c>
      <c r="J29" s="102">
        <f t="shared" si="2"/>
        <v>3</v>
      </c>
      <c r="N29" s="53">
        <v>100</v>
      </c>
      <c r="O29" s="53">
        <v>100</v>
      </c>
      <c r="P29" s="51">
        <v>6.5</v>
      </c>
      <c r="Q29" s="37">
        <v>87.5</v>
      </c>
    </row>
    <row r="30" spans="1:17" ht="15">
      <c r="A30" s="12"/>
      <c r="B30" s="12"/>
      <c r="C30" s="155" t="s">
        <v>29</v>
      </c>
      <c r="D30" s="53">
        <v>100</v>
      </c>
      <c r="E30" s="119">
        <f t="shared" si="0"/>
        <v>1</v>
      </c>
      <c r="F30" s="53">
        <v>96</v>
      </c>
      <c r="G30" s="119">
        <f t="shared" si="1"/>
        <v>4.8</v>
      </c>
      <c r="H30" s="131">
        <v>55.875</v>
      </c>
      <c r="I30" s="54">
        <v>100</v>
      </c>
      <c r="J30" s="102">
        <f t="shared" si="2"/>
        <v>3</v>
      </c>
      <c r="N30" s="53">
        <v>100</v>
      </c>
      <c r="O30" s="53">
        <v>92.5</v>
      </c>
      <c r="P30" s="51">
        <v>17.75</v>
      </c>
      <c r="Q30" s="37">
        <v>87.5</v>
      </c>
    </row>
    <row r="31" spans="1:17" ht="16" thickBot="1">
      <c r="A31" s="12"/>
      <c r="B31" s="12"/>
      <c r="C31" s="156" t="s">
        <v>30</v>
      </c>
      <c r="D31" s="41">
        <v>100</v>
      </c>
      <c r="E31" s="115">
        <f t="shared" si="0"/>
        <v>1</v>
      </c>
      <c r="F31" s="41">
        <v>98</v>
      </c>
      <c r="G31" s="115">
        <f t="shared" si="1"/>
        <v>4.9000000000000004</v>
      </c>
      <c r="H31" s="145">
        <v>17.924999999999997</v>
      </c>
      <c r="I31" s="38">
        <v>90</v>
      </c>
      <c r="J31" s="102">
        <f t="shared" si="2"/>
        <v>2.7</v>
      </c>
      <c r="N31" s="41">
        <v>100</v>
      </c>
      <c r="O31" s="41">
        <v>97.5</v>
      </c>
      <c r="P31" s="39">
        <v>17.875</v>
      </c>
      <c r="Q31" s="36">
        <v>87.5</v>
      </c>
    </row>
    <row r="32" spans="1:17" ht="16" thickBot="1">
      <c r="A32" s="12"/>
      <c r="B32" s="12"/>
      <c r="C32" s="146"/>
      <c r="D32" s="50"/>
      <c r="E32" s="113"/>
      <c r="F32" s="61"/>
      <c r="G32" s="113"/>
      <c r="H32" s="147"/>
      <c r="I32" s="50"/>
      <c r="J32" s="102"/>
      <c r="N32" s="50"/>
      <c r="O32" s="61"/>
      <c r="P32" s="61"/>
      <c r="Q32" s="60"/>
    </row>
    <row r="33" spans="1:17" ht="15">
      <c r="A33" s="12"/>
      <c r="B33" s="12"/>
      <c r="C33" s="157" t="s">
        <v>31</v>
      </c>
      <c r="D33" s="49"/>
      <c r="E33" s="118"/>
      <c r="F33" s="59"/>
      <c r="G33" s="118"/>
      <c r="H33" s="150"/>
      <c r="I33" s="49"/>
      <c r="J33" s="102"/>
      <c r="N33" s="49"/>
      <c r="O33" s="59"/>
      <c r="P33" s="59"/>
      <c r="Q33" s="58"/>
    </row>
    <row r="34" spans="1:17" ht="15">
      <c r="A34" s="12"/>
      <c r="B34" s="12"/>
      <c r="C34" s="152" t="s">
        <v>32</v>
      </c>
      <c r="D34" s="53">
        <v>100</v>
      </c>
      <c r="E34" s="119">
        <f t="shared" si="0"/>
        <v>1</v>
      </c>
      <c r="F34" s="53">
        <v>96</v>
      </c>
      <c r="G34" s="119">
        <f t="shared" si="1"/>
        <v>4.8</v>
      </c>
      <c r="H34" s="131">
        <v>10.987500000000001</v>
      </c>
      <c r="I34" s="54">
        <v>93.333333333333329</v>
      </c>
      <c r="J34" s="102">
        <f t="shared" si="2"/>
        <v>2.8</v>
      </c>
      <c r="N34" s="53">
        <v>100</v>
      </c>
      <c r="O34" s="53">
        <v>100</v>
      </c>
      <c r="P34" s="53">
        <v>7.75</v>
      </c>
      <c r="Q34" s="37">
        <v>100</v>
      </c>
    </row>
    <row r="35" spans="1:17" ht="15">
      <c r="A35" s="12"/>
      <c r="B35" s="12"/>
      <c r="C35" s="152" t="s">
        <v>33</v>
      </c>
      <c r="D35" s="53">
        <v>10</v>
      </c>
      <c r="E35" s="119">
        <f t="shared" si="0"/>
        <v>0.1</v>
      </c>
      <c r="F35" s="53">
        <v>10</v>
      </c>
      <c r="G35" s="119">
        <f t="shared" si="1"/>
        <v>0.5</v>
      </c>
      <c r="H35" s="131">
        <v>83.875</v>
      </c>
      <c r="I35" s="54">
        <v>10</v>
      </c>
      <c r="J35" s="102">
        <f t="shared" si="2"/>
        <v>0.30000000000000004</v>
      </c>
      <c r="N35" s="53">
        <v>12.5</v>
      </c>
      <c r="O35" s="53">
        <v>42.5</v>
      </c>
      <c r="P35" s="53">
        <v>60.625</v>
      </c>
      <c r="Q35" s="37">
        <v>20.833333333333332</v>
      </c>
    </row>
    <row r="36" spans="1:17" ht="16" thickBot="1">
      <c r="A36" s="12"/>
      <c r="B36" s="12"/>
      <c r="C36" s="153" t="s">
        <v>34</v>
      </c>
      <c r="D36" s="41">
        <v>60</v>
      </c>
      <c r="E36" s="115">
        <f t="shared" si="0"/>
        <v>0.6</v>
      </c>
      <c r="F36" s="41">
        <v>66</v>
      </c>
      <c r="G36" s="115">
        <f t="shared" si="1"/>
        <v>3.3000000000000003</v>
      </c>
      <c r="H36" s="145">
        <v>26.012499999999999</v>
      </c>
      <c r="I36" s="38">
        <v>63.333333333333336</v>
      </c>
      <c r="J36" s="102">
        <f t="shared" si="2"/>
        <v>1.9</v>
      </c>
      <c r="N36" s="41">
        <v>50</v>
      </c>
      <c r="O36" s="41">
        <v>70</v>
      </c>
      <c r="P36" s="41">
        <v>33.75</v>
      </c>
      <c r="Q36" s="36">
        <v>79.166666666666657</v>
      </c>
    </row>
    <row r="37" spans="1:17" ht="15">
      <c r="A37" s="12"/>
      <c r="B37" s="12"/>
      <c r="C37" s="130"/>
      <c r="D37" s="70"/>
      <c r="E37" s="70"/>
      <c r="F37" s="70"/>
      <c r="G37" s="70"/>
      <c r="H37" s="70"/>
      <c r="I37" s="70"/>
      <c r="N37" s="69"/>
      <c r="O37" s="69"/>
      <c r="P37" s="69"/>
      <c r="Q37" s="69"/>
    </row>
    <row r="38" spans="1:17">
      <c r="D38" s="71"/>
      <c r="E38" s="71"/>
      <c r="F38" s="71"/>
      <c r="G38" s="71"/>
      <c r="H38" s="71"/>
      <c r="I38" s="71"/>
      <c r="N38" s="71"/>
      <c r="O38" s="71"/>
      <c r="P38" s="71"/>
      <c r="Q38" s="71"/>
    </row>
    <row r="39" spans="1:17" ht="15.75" customHeight="1">
      <c r="A39" s="12"/>
      <c r="B39" s="12"/>
      <c r="C39" s="128"/>
      <c r="D39" s="195" t="s">
        <v>40</v>
      </c>
      <c r="E39" s="195"/>
      <c r="F39" s="195"/>
      <c r="G39" s="195"/>
      <c r="H39" s="195"/>
      <c r="I39" s="202"/>
      <c r="J39" s="72"/>
      <c r="K39" s="103"/>
      <c r="L39" s="103"/>
      <c r="N39" s="203" t="s">
        <v>41</v>
      </c>
      <c r="O39" s="203"/>
      <c r="P39" s="203"/>
      <c r="Q39" s="203"/>
    </row>
    <row r="40" spans="1:17" ht="46" thickBot="1">
      <c r="A40" s="12"/>
      <c r="B40" s="12"/>
      <c r="C40" s="136" t="s">
        <v>0</v>
      </c>
      <c r="D40" s="137" t="s">
        <v>1</v>
      </c>
      <c r="E40" s="137"/>
      <c r="F40" s="137" t="s">
        <v>2</v>
      </c>
      <c r="G40" s="137"/>
      <c r="H40" s="137" t="s">
        <v>3</v>
      </c>
      <c r="I40" s="138" t="s">
        <v>4</v>
      </c>
      <c r="J40" s="72"/>
      <c r="K40" s="103"/>
      <c r="L40" s="103"/>
      <c r="N40" s="67" t="s">
        <v>1</v>
      </c>
      <c r="O40" s="67" t="s">
        <v>2</v>
      </c>
      <c r="P40" s="67" t="s">
        <v>3</v>
      </c>
      <c r="Q40" s="67" t="s">
        <v>4</v>
      </c>
    </row>
    <row r="41" spans="1:17" ht="15">
      <c r="A41" s="12"/>
      <c r="B41" s="12"/>
      <c r="C41" s="139" t="s">
        <v>5</v>
      </c>
      <c r="D41" s="140"/>
      <c r="E41" s="140"/>
      <c r="F41" s="140"/>
      <c r="G41" s="140"/>
      <c r="H41" s="140"/>
      <c r="I41" s="160"/>
      <c r="J41" s="72"/>
      <c r="K41" s="103"/>
      <c r="L41" s="103"/>
      <c r="N41" s="33"/>
      <c r="O41" s="33"/>
      <c r="P41" s="59"/>
      <c r="Q41" s="59"/>
    </row>
    <row r="42" spans="1:17" ht="15">
      <c r="A42" s="12"/>
      <c r="B42" s="12"/>
      <c r="C42" s="142" t="s">
        <v>6</v>
      </c>
      <c r="D42" s="132">
        <v>90</v>
      </c>
      <c r="E42" s="119">
        <f>(D42/100)</f>
        <v>0.9</v>
      </c>
      <c r="F42" s="132">
        <v>74</v>
      </c>
      <c r="G42" s="119">
        <f>(F42/100)*5</f>
        <v>3.7</v>
      </c>
      <c r="H42" s="131">
        <v>43.089999999999996</v>
      </c>
      <c r="I42" s="133">
        <v>90</v>
      </c>
      <c r="J42" s="101">
        <f>(I42/100)*3</f>
        <v>2.7</v>
      </c>
      <c r="K42" s="103"/>
      <c r="L42" s="103"/>
      <c r="N42" s="54">
        <v>90</v>
      </c>
      <c r="O42" s="54">
        <v>88</v>
      </c>
      <c r="P42" s="54">
        <v>30.3</v>
      </c>
      <c r="Q42" s="54">
        <v>96.666666666666657</v>
      </c>
    </row>
    <row r="43" spans="1:17" ht="15">
      <c r="A43" s="12"/>
      <c r="B43" s="12"/>
      <c r="C43" s="142" t="s">
        <v>7</v>
      </c>
      <c r="D43" s="132">
        <v>90</v>
      </c>
      <c r="E43" s="119">
        <f t="shared" ref="E43:E73" si="3">(D43/100)</f>
        <v>0.9</v>
      </c>
      <c r="F43" s="132">
        <v>72</v>
      </c>
      <c r="G43" s="119">
        <f t="shared" ref="G43:G73" si="4">(F43/100)*5</f>
        <v>3.5999999999999996</v>
      </c>
      <c r="H43" s="131">
        <v>26.96</v>
      </c>
      <c r="I43" s="134">
        <v>86.666666666666657</v>
      </c>
      <c r="J43" s="101">
        <f t="shared" ref="J43:J73" si="5">(I43/100)*3</f>
        <v>2.5999999999999996</v>
      </c>
      <c r="K43" s="103"/>
      <c r="L43" s="103"/>
      <c r="N43" s="54">
        <v>100</v>
      </c>
      <c r="O43" s="54">
        <v>92</v>
      </c>
      <c r="P43" s="54">
        <v>24</v>
      </c>
      <c r="Q43" s="54">
        <v>100</v>
      </c>
    </row>
    <row r="44" spans="1:17" ht="15">
      <c r="A44" s="12"/>
      <c r="B44" s="12"/>
      <c r="C44" s="143" t="s">
        <v>8</v>
      </c>
      <c r="D44" s="132">
        <v>70</v>
      </c>
      <c r="E44" s="119">
        <f t="shared" si="3"/>
        <v>0.7</v>
      </c>
      <c r="F44" s="132">
        <v>48</v>
      </c>
      <c r="G44" s="119">
        <f t="shared" si="4"/>
        <v>2.4</v>
      </c>
      <c r="H44" s="131">
        <v>47.7</v>
      </c>
      <c r="I44" s="134">
        <v>43.333333333333329</v>
      </c>
      <c r="J44" s="101">
        <f t="shared" si="5"/>
        <v>1.2999999999999998</v>
      </c>
      <c r="K44" s="103"/>
      <c r="L44" s="103"/>
      <c r="N44" s="54">
        <v>100</v>
      </c>
      <c r="O44" s="54">
        <v>78</v>
      </c>
      <c r="P44" s="54">
        <v>47.3</v>
      </c>
      <c r="Q44" s="54">
        <v>100</v>
      </c>
    </row>
    <row r="45" spans="1:17" ht="16" thickBot="1">
      <c r="A45" s="12"/>
      <c r="B45" s="12"/>
      <c r="C45" s="144" t="s">
        <v>9</v>
      </c>
      <c r="D45" s="145">
        <v>86.666666666666657</v>
      </c>
      <c r="E45" s="119">
        <f t="shared" si="3"/>
        <v>0.86666666666666659</v>
      </c>
      <c r="F45" s="145">
        <v>79.333333333333329</v>
      </c>
      <c r="G45" s="119">
        <f t="shared" si="4"/>
        <v>3.9666666666666668</v>
      </c>
      <c r="H45" s="145">
        <v>38.346666666666671</v>
      </c>
      <c r="I45" s="161">
        <v>82.222222222222229</v>
      </c>
      <c r="J45" s="101">
        <f t="shared" si="5"/>
        <v>2.4666666666666668</v>
      </c>
      <c r="K45" s="103"/>
      <c r="L45" s="103"/>
      <c r="N45" s="38">
        <v>96.666666666666657</v>
      </c>
      <c r="O45" s="38">
        <v>91.333333333333329</v>
      </c>
      <c r="P45" s="38">
        <v>24.033333333333335</v>
      </c>
      <c r="Q45" s="38">
        <v>81.111111111111114</v>
      </c>
    </row>
    <row r="46" spans="1:17" ht="16" thickBot="1">
      <c r="A46" s="12"/>
      <c r="B46" s="12"/>
      <c r="C46" s="146"/>
      <c r="D46" s="148"/>
      <c r="E46" s="119"/>
      <c r="F46" s="148"/>
      <c r="G46" s="119"/>
      <c r="H46" s="148"/>
      <c r="I46" s="149"/>
      <c r="J46" s="72"/>
      <c r="K46" s="103"/>
      <c r="L46" s="103"/>
      <c r="N46" s="50"/>
      <c r="O46" s="50"/>
      <c r="P46" s="50"/>
      <c r="Q46" s="50"/>
    </row>
    <row r="47" spans="1:17" ht="15">
      <c r="A47" s="12"/>
      <c r="B47" s="12"/>
      <c r="C47" s="139" t="s">
        <v>10</v>
      </c>
      <c r="D47" s="151"/>
      <c r="E47" s="119"/>
      <c r="F47" s="151"/>
      <c r="G47" s="119"/>
      <c r="H47" s="151"/>
      <c r="I47" s="162"/>
      <c r="J47" s="72"/>
      <c r="K47" s="103"/>
      <c r="L47" s="103"/>
      <c r="N47" s="49"/>
      <c r="O47" s="49"/>
      <c r="P47" s="49"/>
      <c r="Q47" s="49"/>
    </row>
    <row r="48" spans="1:17" ht="15">
      <c r="A48" s="12"/>
      <c r="B48" s="12"/>
      <c r="C48" s="152" t="s">
        <v>11</v>
      </c>
      <c r="D48" s="131">
        <v>77.142857142857139</v>
      </c>
      <c r="E48" s="119">
        <f t="shared" si="3"/>
        <v>0.77142857142857135</v>
      </c>
      <c r="F48" s="131">
        <v>79.714285714285708</v>
      </c>
      <c r="G48" s="119">
        <f t="shared" si="4"/>
        <v>3.9857142857142853</v>
      </c>
      <c r="H48" s="131">
        <v>33.9</v>
      </c>
      <c r="I48" s="129" t="s">
        <v>12</v>
      </c>
      <c r="J48" s="129" t="s">
        <v>12</v>
      </c>
      <c r="K48" s="103"/>
      <c r="L48" s="103"/>
      <c r="N48" s="54">
        <v>95.714285714285722</v>
      </c>
      <c r="O48" s="54">
        <v>96.571428571428555</v>
      </c>
      <c r="P48" s="54">
        <v>23.9</v>
      </c>
      <c r="Q48" s="54" t="s">
        <v>12</v>
      </c>
    </row>
    <row r="49" spans="1:17" ht="15">
      <c r="A49" s="12"/>
      <c r="B49" s="12"/>
      <c r="C49" s="152" t="s">
        <v>13</v>
      </c>
      <c r="D49" s="131">
        <v>96.666666666666657</v>
      </c>
      <c r="E49" s="119">
        <f t="shared" si="3"/>
        <v>0.96666666666666656</v>
      </c>
      <c r="F49" s="131">
        <v>94</v>
      </c>
      <c r="G49" s="119">
        <f t="shared" si="4"/>
        <v>4.6999999999999993</v>
      </c>
      <c r="H49" s="131">
        <v>22.5</v>
      </c>
      <c r="I49" s="129" t="s">
        <v>12</v>
      </c>
      <c r="J49" s="129" t="s">
        <v>12</v>
      </c>
      <c r="K49" s="103"/>
      <c r="L49" s="103"/>
      <c r="N49" s="54">
        <v>89.999999999999986</v>
      </c>
      <c r="O49" s="54">
        <v>93.333333333333329</v>
      </c>
      <c r="P49" s="54">
        <v>7.6</v>
      </c>
      <c r="Q49" s="54" t="s">
        <v>12</v>
      </c>
    </row>
    <row r="50" spans="1:17" ht="15">
      <c r="A50" s="12"/>
      <c r="B50" s="12"/>
      <c r="C50" s="152" t="s">
        <v>14</v>
      </c>
      <c r="D50" s="131">
        <v>88.333333333333343</v>
      </c>
      <c r="E50" s="119">
        <f t="shared" si="3"/>
        <v>0.88333333333333341</v>
      </c>
      <c r="F50" s="131">
        <v>66.333333333333343</v>
      </c>
      <c r="G50" s="119">
        <f t="shared" si="4"/>
        <v>3.3166666666666673</v>
      </c>
      <c r="H50" s="131">
        <v>43.9</v>
      </c>
      <c r="I50" s="129" t="s">
        <v>12</v>
      </c>
      <c r="J50" s="129" t="s">
        <v>12</v>
      </c>
      <c r="K50" s="103"/>
      <c r="L50" s="103"/>
      <c r="N50" s="54">
        <v>100</v>
      </c>
      <c r="O50" s="54">
        <v>91</v>
      </c>
      <c r="P50" s="54">
        <v>40.1</v>
      </c>
      <c r="Q50" s="54" t="s">
        <v>12</v>
      </c>
    </row>
    <row r="51" spans="1:17" ht="15">
      <c r="A51" s="12"/>
      <c r="B51" s="12"/>
      <c r="C51" s="152" t="s">
        <v>15</v>
      </c>
      <c r="D51" s="131">
        <v>100</v>
      </c>
      <c r="E51" s="119">
        <f t="shared" si="3"/>
        <v>1</v>
      </c>
      <c r="F51" s="132">
        <v>84</v>
      </c>
      <c r="G51" s="119">
        <f t="shared" si="4"/>
        <v>4.2</v>
      </c>
      <c r="H51" s="131">
        <v>30.74</v>
      </c>
      <c r="I51" s="134">
        <v>96.666666666666657</v>
      </c>
      <c r="J51" s="101">
        <f t="shared" si="5"/>
        <v>2.8999999999999995</v>
      </c>
      <c r="K51" s="103"/>
      <c r="L51" s="103"/>
      <c r="N51" s="54">
        <v>100</v>
      </c>
      <c r="O51" s="54">
        <v>90</v>
      </c>
      <c r="P51" s="54">
        <v>28.1</v>
      </c>
      <c r="Q51" s="54">
        <v>90</v>
      </c>
    </row>
    <row r="52" spans="1:17" ht="15">
      <c r="A52" s="12"/>
      <c r="B52" s="12"/>
      <c r="C52" s="152" t="s">
        <v>16</v>
      </c>
      <c r="D52" s="131">
        <v>100</v>
      </c>
      <c r="E52" s="119">
        <f t="shared" si="3"/>
        <v>1</v>
      </c>
      <c r="F52" s="132">
        <v>76</v>
      </c>
      <c r="G52" s="119">
        <f t="shared" si="4"/>
        <v>3.8</v>
      </c>
      <c r="H52" s="131">
        <v>33.380000000000003</v>
      </c>
      <c r="I52" s="134">
        <v>86.666666666666657</v>
      </c>
      <c r="J52" s="101">
        <f t="shared" si="5"/>
        <v>2.5999999999999996</v>
      </c>
      <c r="K52" s="103"/>
      <c r="L52" s="103"/>
      <c r="N52" s="54">
        <v>100</v>
      </c>
      <c r="O52" s="54">
        <v>88</v>
      </c>
      <c r="P52" s="54">
        <v>28.1</v>
      </c>
      <c r="Q52" s="54">
        <v>86.666666666666657</v>
      </c>
    </row>
    <row r="53" spans="1:17" ht="15">
      <c r="A53" s="12"/>
      <c r="B53" s="12"/>
      <c r="C53" s="152" t="s">
        <v>17</v>
      </c>
      <c r="D53" s="131">
        <v>80</v>
      </c>
      <c r="E53" s="119">
        <f t="shared" si="3"/>
        <v>0.8</v>
      </c>
      <c r="F53" s="132">
        <v>64</v>
      </c>
      <c r="G53" s="119">
        <f t="shared" si="4"/>
        <v>3.2</v>
      </c>
      <c r="H53" s="131">
        <v>43.03</v>
      </c>
      <c r="I53" s="134">
        <v>80</v>
      </c>
      <c r="J53" s="101">
        <f t="shared" si="5"/>
        <v>2.4000000000000004</v>
      </c>
      <c r="K53" s="103"/>
      <c r="L53" s="103"/>
      <c r="N53" s="54">
        <v>100</v>
      </c>
      <c r="O53" s="54">
        <v>86</v>
      </c>
      <c r="P53" s="54">
        <v>28.1</v>
      </c>
      <c r="Q53" s="54">
        <v>86.666666666666657</v>
      </c>
    </row>
    <row r="54" spans="1:17" ht="46">
      <c r="A54" s="11" t="s">
        <v>42</v>
      </c>
      <c r="B54" s="11"/>
      <c r="C54" s="152" t="s">
        <v>18</v>
      </c>
      <c r="D54" s="131">
        <v>100</v>
      </c>
      <c r="E54" s="119">
        <f t="shared" si="3"/>
        <v>1</v>
      </c>
      <c r="F54" s="132">
        <v>84</v>
      </c>
      <c r="G54" s="119">
        <f t="shared" si="4"/>
        <v>4.2</v>
      </c>
      <c r="H54" s="131">
        <v>34.65</v>
      </c>
      <c r="I54" s="134">
        <v>76.666666666666657</v>
      </c>
      <c r="J54" s="101">
        <f t="shared" si="5"/>
        <v>2.2999999999999998</v>
      </c>
      <c r="K54" s="103"/>
      <c r="L54" s="103"/>
      <c r="N54" s="54">
        <v>90</v>
      </c>
      <c r="O54" s="54">
        <v>80</v>
      </c>
      <c r="P54" s="54">
        <v>26.3</v>
      </c>
      <c r="Q54" s="54">
        <v>90</v>
      </c>
    </row>
    <row r="55" spans="1:17" ht="16" thickBot="1">
      <c r="A55" s="12"/>
      <c r="B55" s="12"/>
      <c r="C55" s="153" t="s">
        <v>19</v>
      </c>
      <c r="D55" s="145">
        <v>50</v>
      </c>
      <c r="E55" s="119">
        <f t="shared" si="3"/>
        <v>0.5</v>
      </c>
      <c r="F55" s="154">
        <v>30</v>
      </c>
      <c r="G55" s="119">
        <f t="shared" si="4"/>
        <v>1.5</v>
      </c>
      <c r="H55" s="145">
        <v>64.3</v>
      </c>
      <c r="I55" s="161">
        <v>26.666666666666664</v>
      </c>
      <c r="J55" s="101">
        <f t="shared" si="5"/>
        <v>0.8</v>
      </c>
      <c r="K55" s="103"/>
      <c r="L55" s="103"/>
      <c r="N55" s="38">
        <v>50</v>
      </c>
      <c r="O55" s="38">
        <v>52</v>
      </c>
      <c r="P55" s="38">
        <v>43.9</v>
      </c>
      <c r="Q55" s="38">
        <v>43.333333333333329</v>
      </c>
    </row>
    <row r="56" spans="1:17" ht="16" thickBot="1">
      <c r="A56" s="12"/>
      <c r="B56" s="12"/>
      <c r="C56" s="146"/>
      <c r="D56" s="148"/>
      <c r="E56" s="119"/>
      <c r="F56" s="148"/>
      <c r="G56" s="119"/>
      <c r="H56" s="148"/>
      <c r="I56" s="149"/>
      <c r="J56" s="101"/>
      <c r="K56" s="103"/>
      <c r="L56" s="103"/>
      <c r="N56" s="50"/>
      <c r="O56" s="50"/>
      <c r="P56" s="50"/>
      <c r="Q56" s="50"/>
    </row>
    <row r="57" spans="1:17" ht="15">
      <c r="A57" s="12"/>
      <c r="B57" s="12"/>
      <c r="C57" s="139" t="s">
        <v>20</v>
      </c>
      <c r="D57" s="151"/>
      <c r="E57" s="119"/>
      <c r="F57" s="151"/>
      <c r="G57" s="119"/>
      <c r="H57" s="151"/>
      <c r="I57" s="162"/>
      <c r="J57" s="101"/>
      <c r="K57" s="103"/>
      <c r="L57" s="103"/>
      <c r="N57" s="49"/>
      <c r="O57" s="49"/>
      <c r="P57" s="49"/>
      <c r="Q57" s="49"/>
    </row>
    <row r="58" spans="1:17" ht="15">
      <c r="A58" s="12"/>
      <c r="B58" s="12"/>
      <c r="C58" s="152" t="s">
        <v>21</v>
      </c>
      <c r="D58" s="132">
        <v>100</v>
      </c>
      <c r="E58" s="119">
        <f t="shared" si="3"/>
        <v>1</v>
      </c>
      <c r="F58" s="132">
        <v>100</v>
      </c>
      <c r="G58" s="119">
        <f t="shared" si="4"/>
        <v>5</v>
      </c>
      <c r="H58" s="131">
        <v>16.73</v>
      </c>
      <c r="I58" s="134">
        <v>93.333333333333329</v>
      </c>
      <c r="J58" s="101">
        <f t="shared" si="5"/>
        <v>2.8</v>
      </c>
      <c r="K58" s="103"/>
      <c r="L58" s="103"/>
      <c r="N58" s="54">
        <v>100</v>
      </c>
      <c r="O58" s="54">
        <v>92</v>
      </c>
      <c r="P58" s="54">
        <v>14</v>
      </c>
      <c r="Q58" s="54">
        <v>100</v>
      </c>
    </row>
    <row r="59" spans="1:17" ht="15">
      <c r="A59" s="12"/>
      <c r="B59" s="12"/>
      <c r="C59" s="152" t="s">
        <v>22</v>
      </c>
      <c r="D59" s="132">
        <v>90</v>
      </c>
      <c r="E59" s="119">
        <f t="shared" si="3"/>
        <v>0.9</v>
      </c>
      <c r="F59" s="132">
        <v>58</v>
      </c>
      <c r="G59" s="119">
        <f t="shared" si="4"/>
        <v>2.9</v>
      </c>
      <c r="H59" s="131" t="s">
        <v>12</v>
      </c>
      <c r="I59" s="134">
        <v>83.333333333333329</v>
      </c>
      <c r="J59" s="101">
        <f t="shared" si="5"/>
        <v>2.5</v>
      </c>
      <c r="K59" s="103"/>
      <c r="L59" s="103"/>
      <c r="N59" s="54">
        <v>100</v>
      </c>
      <c r="O59" s="54">
        <v>88</v>
      </c>
      <c r="P59" s="54" t="s">
        <v>12</v>
      </c>
      <c r="Q59" s="54">
        <v>93.333333333333329</v>
      </c>
    </row>
    <row r="60" spans="1:17" ht="16" thickBot="1">
      <c r="A60" s="12"/>
      <c r="B60" s="12"/>
      <c r="C60" s="153" t="s">
        <v>23</v>
      </c>
      <c r="D60" s="154">
        <v>100</v>
      </c>
      <c r="E60" s="119">
        <f t="shared" si="3"/>
        <v>1</v>
      </c>
      <c r="F60" s="154">
        <v>86</v>
      </c>
      <c r="G60" s="119">
        <f t="shared" si="4"/>
        <v>4.3</v>
      </c>
      <c r="H60" s="145">
        <v>16.689999999999998</v>
      </c>
      <c r="I60" s="163">
        <v>60</v>
      </c>
      <c r="J60" s="101">
        <f t="shared" si="5"/>
        <v>1.7999999999999998</v>
      </c>
      <c r="K60" s="103"/>
      <c r="L60" s="103"/>
      <c r="N60" s="38">
        <v>100</v>
      </c>
      <c r="O60" s="38">
        <v>88</v>
      </c>
      <c r="P60" s="38">
        <v>16.399999999999999</v>
      </c>
      <c r="Q60" s="38">
        <v>93.333333333333329</v>
      </c>
    </row>
    <row r="61" spans="1:17" ht="16" thickBot="1">
      <c r="A61" s="12"/>
      <c r="B61" s="12"/>
      <c r="C61" s="146"/>
      <c r="D61" s="148"/>
      <c r="E61" s="119"/>
      <c r="F61" s="148"/>
      <c r="G61" s="119"/>
      <c r="H61" s="148"/>
      <c r="I61" s="149"/>
      <c r="J61" s="101"/>
      <c r="K61" s="103"/>
      <c r="L61" s="103"/>
      <c r="N61" s="50"/>
      <c r="O61" s="50"/>
      <c r="P61" s="50"/>
      <c r="Q61" s="50"/>
    </row>
    <row r="62" spans="1:17" ht="15">
      <c r="A62" s="12"/>
      <c r="B62" s="12"/>
      <c r="C62" s="139" t="s">
        <v>24</v>
      </c>
      <c r="D62" s="151"/>
      <c r="E62" s="119"/>
      <c r="F62" s="151"/>
      <c r="G62" s="119"/>
      <c r="H62" s="151"/>
      <c r="I62" s="162"/>
      <c r="J62" s="101"/>
      <c r="K62" s="103"/>
      <c r="L62" s="103"/>
      <c r="N62" s="49"/>
      <c r="O62" s="49"/>
      <c r="P62" s="49"/>
      <c r="Q62" s="49"/>
    </row>
    <row r="63" spans="1:17" ht="15">
      <c r="A63" s="12"/>
      <c r="B63" s="12"/>
      <c r="C63" s="155" t="s">
        <v>25</v>
      </c>
      <c r="D63" s="132">
        <v>100</v>
      </c>
      <c r="E63" s="119">
        <f t="shared" si="3"/>
        <v>1</v>
      </c>
      <c r="F63" s="132">
        <v>96</v>
      </c>
      <c r="G63" s="119">
        <f t="shared" si="4"/>
        <v>4.8</v>
      </c>
      <c r="H63" s="131">
        <v>13.430000000000001</v>
      </c>
      <c r="I63" s="135">
        <v>93.333333333333329</v>
      </c>
      <c r="J63" s="101">
        <f t="shared" si="5"/>
        <v>2.8</v>
      </c>
      <c r="K63" s="103"/>
      <c r="L63" s="103"/>
      <c r="N63" s="54">
        <v>100</v>
      </c>
      <c r="O63" s="54">
        <v>100</v>
      </c>
      <c r="P63" s="54">
        <v>3.2</v>
      </c>
      <c r="Q63" s="54">
        <v>90</v>
      </c>
    </row>
    <row r="64" spans="1:17" ht="15">
      <c r="A64" s="12"/>
      <c r="B64" s="12"/>
      <c r="C64" s="155" t="s">
        <v>26</v>
      </c>
      <c r="D64" s="132">
        <v>90</v>
      </c>
      <c r="E64" s="119">
        <f t="shared" si="3"/>
        <v>0.9</v>
      </c>
      <c r="F64" s="132">
        <v>98</v>
      </c>
      <c r="G64" s="119">
        <f t="shared" si="4"/>
        <v>4.9000000000000004</v>
      </c>
      <c r="H64" s="131">
        <v>15.12</v>
      </c>
      <c r="I64" s="135">
        <v>90</v>
      </c>
      <c r="J64" s="101">
        <f t="shared" si="5"/>
        <v>2.7</v>
      </c>
      <c r="K64" s="103"/>
      <c r="L64" s="103"/>
      <c r="N64" s="54">
        <v>100</v>
      </c>
      <c r="O64" s="54">
        <v>100</v>
      </c>
      <c r="P64" s="54">
        <v>11.1</v>
      </c>
      <c r="Q64" s="54">
        <v>90</v>
      </c>
    </row>
    <row r="65" spans="1:17" ht="15">
      <c r="A65" s="12"/>
      <c r="B65" s="12"/>
      <c r="C65" s="155" t="s">
        <v>27</v>
      </c>
      <c r="D65" s="132">
        <v>70</v>
      </c>
      <c r="E65" s="119">
        <f t="shared" si="3"/>
        <v>0.7</v>
      </c>
      <c r="F65" s="132">
        <v>74</v>
      </c>
      <c r="G65" s="119">
        <f t="shared" si="4"/>
        <v>3.7</v>
      </c>
      <c r="H65" s="131">
        <v>36.64</v>
      </c>
      <c r="I65" s="135">
        <v>66.666666666666657</v>
      </c>
      <c r="J65" s="101">
        <f t="shared" si="5"/>
        <v>1.9999999999999996</v>
      </c>
      <c r="K65" s="103"/>
      <c r="L65" s="103"/>
      <c r="N65" s="54">
        <v>60</v>
      </c>
      <c r="O65" s="54">
        <v>60</v>
      </c>
      <c r="P65" s="54">
        <v>48.3</v>
      </c>
      <c r="Q65" s="54">
        <v>60</v>
      </c>
    </row>
    <row r="66" spans="1:17" ht="15">
      <c r="A66" s="12"/>
      <c r="B66" s="12"/>
      <c r="C66" s="155" t="s">
        <v>28</v>
      </c>
      <c r="D66" s="132">
        <v>100</v>
      </c>
      <c r="E66" s="119">
        <f t="shared" si="3"/>
        <v>1</v>
      </c>
      <c r="F66" s="132">
        <v>96</v>
      </c>
      <c r="G66" s="119">
        <f t="shared" si="4"/>
        <v>4.8</v>
      </c>
      <c r="H66" s="131">
        <v>9.76</v>
      </c>
      <c r="I66" s="135">
        <v>93.333333333333329</v>
      </c>
      <c r="J66" s="101">
        <f t="shared" si="5"/>
        <v>2.8</v>
      </c>
      <c r="K66" s="103"/>
      <c r="L66" s="103"/>
      <c r="N66" s="54">
        <v>100</v>
      </c>
      <c r="O66" s="54">
        <v>100</v>
      </c>
      <c r="P66" s="54">
        <v>3.9</v>
      </c>
      <c r="Q66" s="54">
        <v>100</v>
      </c>
    </row>
    <row r="67" spans="1:17" ht="15">
      <c r="A67" s="12"/>
      <c r="B67" s="12"/>
      <c r="C67" s="155" t="s">
        <v>29</v>
      </c>
      <c r="D67" s="132">
        <v>100</v>
      </c>
      <c r="E67" s="119">
        <f t="shared" si="3"/>
        <v>1</v>
      </c>
      <c r="F67" s="132">
        <v>96</v>
      </c>
      <c r="G67" s="119">
        <f t="shared" si="4"/>
        <v>4.8</v>
      </c>
      <c r="H67" s="131">
        <v>32.94</v>
      </c>
      <c r="I67" s="135">
        <v>93.333333333333329</v>
      </c>
      <c r="J67" s="101">
        <f t="shared" si="5"/>
        <v>2.8</v>
      </c>
      <c r="K67" s="103"/>
      <c r="L67" s="103"/>
      <c r="N67" s="54">
        <v>100</v>
      </c>
      <c r="O67" s="54">
        <v>96</v>
      </c>
      <c r="P67" s="54">
        <v>17.5</v>
      </c>
      <c r="Q67" s="54">
        <v>100</v>
      </c>
    </row>
    <row r="68" spans="1:17" ht="16" thickBot="1">
      <c r="A68" s="12"/>
      <c r="B68" s="12"/>
      <c r="C68" s="156" t="s">
        <v>30</v>
      </c>
      <c r="D68" s="154">
        <v>90</v>
      </c>
      <c r="E68" s="119">
        <f t="shared" si="3"/>
        <v>0.9</v>
      </c>
      <c r="F68" s="154">
        <v>88</v>
      </c>
      <c r="G68" s="119">
        <f t="shared" si="4"/>
        <v>4.4000000000000004</v>
      </c>
      <c r="H68" s="145">
        <v>23.29</v>
      </c>
      <c r="I68" s="164">
        <v>83.333333333333329</v>
      </c>
      <c r="J68" s="101">
        <f t="shared" si="5"/>
        <v>2.5</v>
      </c>
      <c r="K68" s="103"/>
      <c r="L68" s="103"/>
      <c r="N68" s="38">
        <v>100</v>
      </c>
      <c r="O68" s="38">
        <v>98</v>
      </c>
      <c r="P68" s="38">
        <v>10.5</v>
      </c>
      <c r="Q68" s="38">
        <v>90</v>
      </c>
    </row>
    <row r="69" spans="1:17" ht="16" thickBot="1">
      <c r="A69" s="12"/>
      <c r="B69" s="12"/>
      <c r="C69" s="146"/>
      <c r="D69" s="148"/>
      <c r="E69" s="119"/>
      <c r="F69" s="148"/>
      <c r="G69" s="119"/>
      <c r="H69" s="148"/>
      <c r="I69" s="149"/>
      <c r="J69" s="101"/>
      <c r="K69" s="103"/>
      <c r="L69" s="103"/>
      <c r="N69" s="50"/>
      <c r="O69" s="50"/>
      <c r="P69" s="50"/>
      <c r="Q69" s="50"/>
    </row>
    <row r="70" spans="1:17" ht="15">
      <c r="A70" s="12"/>
      <c r="B70" s="12"/>
      <c r="C70" s="157" t="s">
        <v>31</v>
      </c>
      <c r="D70" s="151"/>
      <c r="E70" s="119"/>
      <c r="F70" s="151"/>
      <c r="G70" s="119"/>
      <c r="H70" s="151"/>
      <c r="I70" s="162"/>
      <c r="J70" s="101"/>
      <c r="K70" s="103"/>
      <c r="L70" s="103"/>
      <c r="N70" s="49"/>
      <c r="O70" s="49"/>
      <c r="P70" s="49"/>
      <c r="Q70" s="49"/>
    </row>
    <row r="71" spans="1:17" ht="15">
      <c r="A71" s="12"/>
      <c r="B71" s="12"/>
      <c r="C71" s="152" t="s">
        <v>32</v>
      </c>
      <c r="D71" s="132">
        <v>90</v>
      </c>
      <c r="E71" s="119">
        <f t="shared" si="3"/>
        <v>0.9</v>
      </c>
      <c r="F71" s="132">
        <v>94</v>
      </c>
      <c r="G71" s="119">
        <f t="shared" si="4"/>
        <v>4.6999999999999993</v>
      </c>
      <c r="H71" s="132">
        <v>9.870000000000001</v>
      </c>
      <c r="I71" s="134">
        <v>86.666666666666657</v>
      </c>
      <c r="J71" s="101">
        <f t="shared" si="5"/>
        <v>2.5999999999999996</v>
      </c>
      <c r="K71" s="103"/>
      <c r="L71" s="103"/>
      <c r="N71" s="54">
        <v>100</v>
      </c>
      <c r="O71" s="54">
        <v>96</v>
      </c>
      <c r="P71" s="54">
        <v>8.8000000000000007</v>
      </c>
      <c r="Q71" s="54">
        <v>93.333333333333329</v>
      </c>
    </row>
    <row r="72" spans="1:17" ht="15">
      <c r="A72" s="12"/>
      <c r="B72" s="12"/>
      <c r="C72" s="152" t="s">
        <v>33</v>
      </c>
      <c r="D72" s="132">
        <v>20</v>
      </c>
      <c r="E72" s="119">
        <f t="shared" si="3"/>
        <v>0.2</v>
      </c>
      <c r="F72" s="132">
        <v>16</v>
      </c>
      <c r="G72" s="119">
        <f t="shared" si="4"/>
        <v>0.8</v>
      </c>
      <c r="H72" s="132">
        <v>73.900000000000006</v>
      </c>
      <c r="I72" s="134">
        <v>16.666666666666664</v>
      </c>
      <c r="J72" s="101">
        <f t="shared" si="5"/>
        <v>0.49999999999999989</v>
      </c>
      <c r="K72" s="103"/>
      <c r="L72" s="103"/>
      <c r="N72" s="54">
        <v>10</v>
      </c>
      <c r="O72" s="54">
        <v>10</v>
      </c>
      <c r="P72" s="54">
        <v>81.7</v>
      </c>
      <c r="Q72" s="54">
        <v>10</v>
      </c>
    </row>
    <row r="73" spans="1:17" ht="16" thickBot="1">
      <c r="A73" s="12"/>
      <c r="B73" s="12"/>
      <c r="C73" s="153" t="s">
        <v>34</v>
      </c>
      <c r="D73" s="154">
        <v>50</v>
      </c>
      <c r="E73" s="119">
        <f t="shared" si="3"/>
        <v>0.5</v>
      </c>
      <c r="F73" s="154">
        <v>40</v>
      </c>
      <c r="G73" s="119">
        <f t="shared" si="4"/>
        <v>2</v>
      </c>
      <c r="H73" s="154">
        <v>38.910000000000004</v>
      </c>
      <c r="I73" s="161">
        <v>49.999999999999986</v>
      </c>
      <c r="J73" s="101">
        <f t="shared" si="5"/>
        <v>1.4999999999999996</v>
      </c>
      <c r="K73" s="103"/>
      <c r="L73" s="103"/>
      <c r="N73" s="38">
        <v>60</v>
      </c>
      <c r="O73" s="38">
        <v>66</v>
      </c>
      <c r="P73" s="38">
        <v>32.299999999999997</v>
      </c>
      <c r="Q73" s="38">
        <v>63.333333333333336</v>
      </c>
    </row>
    <row r="75" spans="1:17" ht="45">
      <c r="A75" s="12"/>
      <c r="B75" s="12"/>
      <c r="C75" s="128"/>
      <c r="D75" s="195" t="s">
        <v>44</v>
      </c>
      <c r="E75" s="195"/>
      <c r="F75" s="195"/>
      <c r="G75" s="195"/>
      <c r="H75" s="195"/>
      <c r="I75" s="195"/>
      <c r="M75" s="125"/>
      <c r="N75" s="124" t="s">
        <v>1</v>
      </c>
      <c r="O75" s="124" t="s">
        <v>2</v>
      </c>
      <c r="P75" s="124" t="s">
        <v>3</v>
      </c>
      <c r="Q75" s="124" t="s">
        <v>4</v>
      </c>
    </row>
    <row r="76" spans="1:17" ht="46" thickBot="1">
      <c r="A76" s="12"/>
      <c r="B76" s="12"/>
      <c r="C76" s="136" t="s">
        <v>0</v>
      </c>
      <c r="D76" s="137" t="s">
        <v>1</v>
      </c>
      <c r="E76" s="137"/>
      <c r="F76" s="137" t="s">
        <v>2</v>
      </c>
      <c r="G76" s="137"/>
      <c r="H76" s="137" t="s">
        <v>3</v>
      </c>
      <c r="I76" s="137" t="s">
        <v>4</v>
      </c>
      <c r="M76" s="123" t="s">
        <v>47</v>
      </c>
      <c r="N76" s="122">
        <f>AVERAGE(N5:N8,N11:N18,N21:N23,N26:N31,N34:N36,N42:N45,N48:N55,N58:N60,N63:N68,N71:N73)</f>
        <v>87.545882936507937</v>
      </c>
      <c r="O76" s="121">
        <f>AVERAGE(O5:O8,O11:O18,O21:O23,O26:O31,O34:O36,O42:O45,O48:O55,O58:O60,O63:O68,O71:O73)</f>
        <v>83.399057539682545</v>
      </c>
      <c r="P76" s="121">
        <f>AVERAGE(P5:P8,P11:P18,P21,P23,P26:P31,P34:P36,P42:P45,P48:P55,P58,P60,P63:P68,P71:P73)</f>
        <v>28.399818840579709</v>
      </c>
      <c r="Q76" s="122">
        <f>AVERAGE(Q5:Q8,Q14:Q18,Q21:Q23,Q26:Q31,Q35,Q34,Q36,Q42:Q45,Q51:Q55,Q58:Q60,Q63:Q68,Q71,Q73,Q72)</f>
        <v>80.310846560846571</v>
      </c>
    </row>
    <row r="77" spans="1:17" ht="15">
      <c r="A77" s="12"/>
      <c r="B77" s="12"/>
      <c r="C77" s="139" t="s">
        <v>5</v>
      </c>
      <c r="D77" s="151"/>
      <c r="E77" s="151"/>
      <c r="F77" s="151"/>
      <c r="G77" s="151"/>
      <c r="H77" s="151"/>
      <c r="I77" s="108"/>
      <c r="M77" s="120" t="s">
        <v>48</v>
      </c>
      <c r="N77" s="122">
        <f>STDEV(N5:N8,N11:N18,N21:N23,N26:N31,N34:N36,N42:N45,N48:N55,N58:N60,N63:N68,N71:N73)</f>
        <v>23.174049507883005</v>
      </c>
      <c r="O77" s="122">
        <f>STDEV(O5:O8,O11:O18,O21:O23,O26:O31,O34:O36,O42:O45,O48:O55,O58:O60,O63:O68,O71:O73)</f>
        <v>19.667863943108333</v>
      </c>
      <c r="P77" s="122">
        <f>STDEV(P5:P8,P11:P18,P21,P23,P26:P31,P34:P36,P42:P45,P48:P55,P58,P60,P63:P68,P71:P73)</f>
        <v>17.084303088024665</v>
      </c>
      <c r="Q77" s="122">
        <f>STDEV(Q5:Q8,Q14:Q18,Q21:Q23,Q26:Q31,Q35,Q34,Q36,Q42:Q45,Q51:Q55,Q58:Q60,Q63:Q68,Q71,Q73,Q72)</f>
        <v>22.600040435606008</v>
      </c>
    </row>
    <row r="78" spans="1:17" ht="15">
      <c r="A78" s="12"/>
      <c r="B78" s="12"/>
      <c r="C78" s="142" t="s">
        <v>6</v>
      </c>
      <c r="D78" s="158">
        <v>81.818181818181813</v>
      </c>
      <c r="E78" s="109">
        <f>D78/100</f>
        <v>0.81818181818181812</v>
      </c>
      <c r="F78" s="158">
        <v>83.63636363636364</v>
      </c>
      <c r="G78" s="109">
        <f>(F78/100)*5</f>
        <v>4.1818181818181817</v>
      </c>
      <c r="H78" s="158">
        <v>47.127272727272725</v>
      </c>
      <c r="I78" s="107">
        <v>90.909090909090892</v>
      </c>
      <c r="J78" s="102">
        <f>(I78/100)*3</f>
        <v>2.7272727272727266</v>
      </c>
    </row>
    <row r="79" spans="1:17" ht="15">
      <c r="A79" s="12"/>
      <c r="B79" s="12"/>
      <c r="C79" s="142" t="s">
        <v>7</v>
      </c>
      <c r="D79" s="158">
        <v>90.909090909090907</v>
      </c>
      <c r="E79" s="109">
        <f t="shared" ref="E79:E109" si="6">D79/100</f>
        <v>0.90909090909090906</v>
      </c>
      <c r="F79" s="158">
        <v>81.818181818181813</v>
      </c>
      <c r="G79" s="109">
        <f t="shared" ref="G79:G109" si="7">(F79/100)*5</f>
        <v>4.0909090909090908</v>
      </c>
      <c r="H79" s="158">
        <v>32.718181818181819</v>
      </c>
      <c r="I79" s="107">
        <v>100</v>
      </c>
      <c r="J79" s="102">
        <f t="shared" ref="J79:J109" si="8">(I79/100)*3</f>
        <v>3</v>
      </c>
    </row>
    <row r="80" spans="1:17" ht="15">
      <c r="A80" s="12"/>
      <c r="B80" s="12"/>
      <c r="C80" s="143" t="s">
        <v>8</v>
      </c>
      <c r="D80" s="158">
        <v>81.818181818181813</v>
      </c>
      <c r="E80" s="109">
        <f t="shared" si="6"/>
        <v>0.81818181818181812</v>
      </c>
      <c r="F80" s="158">
        <v>61.81818181818182</v>
      </c>
      <c r="G80" s="109">
        <f t="shared" si="7"/>
        <v>3.0909090909090908</v>
      </c>
      <c r="H80" s="158">
        <v>63.963636363636368</v>
      </c>
      <c r="I80" s="107">
        <v>78.787878787878782</v>
      </c>
      <c r="J80" s="102">
        <f t="shared" si="8"/>
        <v>2.3636363636363633</v>
      </c>
    </row>
    <row r="81" spans="1:10" ht="16" thickBot="1">
      <c r="A81" s="12"/>
      <c r="B81" s="12"/>
      <c r="C81" s="144" t="s">
        <v>9</v>
      </c>
      <c r="D81" s="159">
        <v>90.909090909090892</v>
      </c>
      <c r="E81" s="105">
        <f t="shared" si="6"/>
        <v>0.90909090909090895</v>
      </c>
      <c r="F81" s="159">
        <v>73.939393939393938</v>
      </c>
      <c r="G81" s="109">
        <f t="shared" si="7"/>
        <v>3.6969696969696968</v>
      </c>
      <c r="H81" s="159">
        <v>32.224242424242419</v>
      </c>
      <c r="I81" s="106">
        <v>83.838383838383848</v>
      </c>
      <c r="J81" s="102">
        <f t="shared" si="8"/>
        <v>2.5151515151515156</v>
      </c>
    </row>
    <row r="82" spans="1:10" ht="16" thickBot="1">
      <c r="A82" s="12"/>
      <c r="B82" s="12"/>
      <c r="C82" s="146"/>
      <c r="D82" s="147"/>
      <c r="E82" s="104"/>
      <c r="F82" s="147"/>
      <c r="G82" s="109"/>
      <c r="H82" s="147"/>
      <c r="I82" s="147"/>
    </row>
    <row r="83" spans="1:10" ht="15">
      <c r="A83" s="12"/>
      <c r="B83" s="12"/>
      <c r="C83" s="139" t="s">
        <v>10</v>
      </c>
      <c r="D83" s="150"/>
      <c r="E83" s="109"/>
      <c r="F83" s="150"/>
      <c r="G83" s="109"/>
      <c r="H83" s="150"/>
      <c r="I83" s="150"/>
    </row>
    <row r="84" spans="1:10" ht="15">
      <c r="A84" s="12"/>
      <c r="B84" s="12"/>
      <c r="C84" s="152" t="s">
        <v>11</v>
      </c>
      <c r="D84" s="158">
        <v>80.519480519480524</v>
      </c>
      <c r="E84" s="109">
        <f t="shared" si="6"/>
        <v>0.80519480519480524</v>
      </c>
      <c r="F84" s="158">
        <v>72.727272727272734</v>
      </c>
      <c r="G84" s="109">
        <f t="shared" si="7"/>
        <v>3.6363636363636367</v>
      </c>
      <c r="H84" s="158">
        <v>31.309090909090909</v>
      </c>
      <c r="I84" s="158" t="s">
        <v>12</v>
      </c>
      <c r="J84" s="158" t="s">
        <v>12</v>
      </c>
    </row>
    <row r="85" spans="1:10" ht="15">
      <c r="A85" s="12"/>
      <c r="B85" s="12"/>
      <c r="C85" s="152" t="s">
        <v>13</v>
      </c>
      <c r="D85" s="158">
        <v>87.878787878787875</v>
      </c>
      <c r="E85" s="109">
        <f t="shared" si="6"/>
        <v>0.87878787878787878</v>
      </c>
      <c r="F85" s="158">
        <v>92.424242424242422</v>
      </c>
      <c r="G85" s="109">
        <f t="shared" si="7"/>
        <v>4.6212121212121211</v>
      </c>
      <c r="H85" s="158">
        <v>15.418181818181818</v>
      </c>
      <c r="I85" s="158" t="s">
        <v>12</v>
      </c>
      <c r="J85" s="158" t="s">
        <v>12</v>
      </c>
    </row>
    <row r="86" spans="1:10" ht="15">
      <c r="A86" s="12"/>
      <c r="B86" s="12"/>
      <c r="C86" s="152" t="s">
        <v>14</v>
      </c>
      <c r="D86" s="158">
        <v>72.727272727272734</v>
      </c>
      <c r="E86" s="109">
        <f t="shared" si="6"/>
        <v>0.72727272727272729</v>
      </c>
      <c r="F86" s="158">
        <v>55.151515151515149</v>
      </c>
      <c r="G86" s="109">
        <f t="shared" si="7"/>
        <v>2.7575757575757578</v>
      </c>
      <c r="H86" s="158">
        <v>45.081818181818178</v>
      </c>
      <c r="I86" s="158" t="s">
        <v>12</v>
      </c>
      <c r="J86" s="158" t="s">
        <v>12</v>
      </c>
    </row>
    <row r="87" spans="1:10" ht="15">
      <c r="A87" s="12"/>
      <c r="B87" s="12"/>
      <c r="C87" s="152" t="s">
        <v>15</v>
      </c>
      <c r="D87" s="158">
        <v>90.909090909090907</v>
      </c>
      <c r="E87" s="109">
        <f t="shared" si="6"/>
        <v>0.90909090909090906</v>
      </c>
      <c r="F87" s="158">
        <v>83.63636363636364</v>
      </c>
      <c r="G87" s="109">
        <f t="shared" si="7"/>
        <v>4.1818181818181817</v>
      </c>
      <c r="H87" s="158">
        <v>26.627272727272725</v>
      </c>
      <c r="I87" s="158">
        <v>93.939393939393938</v>
      </c>
      <c r="J87" s="102">
        <f t="shared" si="8"/>
        <v>2.8181818181818179</v>
      </c>
    </row>
    <row r="88" spans="1:10" ht="15">
      <c r="A88" s="12"/>
      <c r="B88" s="12"/>
      <c r="C88" s="152" t="s">
        <v>16</v>
      </c>
      <c r="D88" s="158">
        <v>90.909090909090907</v>
      </c>
      <c r="E88" s="109">
        <f t="shared" si="6"/>
        <v>0.90909090909090906</v>
      </c>
      <c r="F88" s="158">
        <v>67.272727272727266</v>
      </c>
      <c r="G88" s="109">
        <f t="shared" si="7"/>
        <v>3.3636363636363633</v>
      </c>
      <c r="H88" s="158">
        <v>29.818181818181817</v>
      </c>
      <c r="I88" s="158">
        <v>93.939393939393938</v>
      </c>
      <c r="J88" s="102">
        <f t="shared" si="8"/>
        <v>2.8181818181818179</v>
      </c>
    </row>
    <row r="89" spans="1:10" ht="15">
      <c r="A89" s="12"/>
      <c r="B89" s="12"/>
      <c r="C89" s="152" t="s">
        <v>17</v>
      </c>
      <c r="D89" s="158">
        <v>63.636363636363633</v>
      </c>
      <c r="E89" s="109">
        <f t="shared" si="6"/>
        <v>0.63636363636363635</v>
      </c>
      <c r="F89" s="158">
        <v>45.454545454545453</v>
      </c>
      <c r="G89" s="109">
        <f t="shared" si="7"/>
        <v>2.2727272727272725</v>
      </c>
      <c r="H89" s="158">
        <v>48.427272727272729</v>
      </c>
      <c r="I89" s="158">
        <v>63.636363636363626</v>
      </c>
      <c r="J89" s="102">
        <f t="shared" si="8"/>
        <v>1.9090909090909087</v>
      </c>
    </row>
    <row r="90" spans="1:10" ht="46">
      <c r="A90" s="11" t="s">
        <v>43</v>
      </c>
      <c r="B90" s="11"/>
      <c r="C90" s="152" t="s">
        <v>18</v>
      </c>
      <c r="D90" s="158">
        <v>100</v>
      </c>
      <c r="E90" s="109">
        <f t="shared" si="6"/>
        <v>1</v>
      </c>
      <c r="F90" s="158">
        <v>81.818181818181813</v>
      </c>
      <c r="G90" s="109">
        <f t="shared" si="7"/>
        <v>4.0909090909090908</v>
      </c>
      <c r="H90" s="158">
        <v>26.918181818181822</v>
      </c>
      <c r="I90" s="158">
        <v>81.818181818181813</v>
      </c>
      <c r="J90" s="102">
        <f t="shared" si="8"/>
        <v>2.4545454545454541</v>
      </c>
    </row>
    <row r="91" spans="1:10" ht="16" thickBot="1">
      <c r="A91" s="12"/>
      <c r="B91" s="12"/>
      <c r="C91" s="153" t="s">
        <v>19</v>
      </c>
      <c r="D91" s="159">
        <v>54.545454545454547</v>
      </c>
      <c r="E91" s="109">
        <f t="shared" si="6"/>
        <v>0.54545454545454541</v>
      </c>
      <c r="F91" s="159">
        <v>41.81818181818182</v>
      </c>
      <c r="G91" s="109">
        <f t="shared" si="7"/>
        <v>2.0909090909090908</v>
      </c>
      <c r="H91" s="159">
        <v>39.709090909090911</v>
      </c>
      <c r="I91" s="159">
        <v>57.575757575757571</v>
      </c>
      <c r="J91" s="102">
        <f t="shared" si="8"/>
        <v>1.7272727272727271</v>
      </c>
    </row>
    <row r="92" spans="1:10" ht="16" thickBot="1">
      <c r="A92" s="12"/>
      <c r="B92" s="12"/>
      <c r="C92" s="146"/>
      <c r="D92" s="147"/>
      <c r="E92" s="109"/>
      <c r="F92" s="147"/>
      <c r="G92" s="109"/>
      <c r="H92" s="147"/>
      <c r="I92" s="147"/>
      <c r="J92" s="102"/>
    </row>
    <row r="93" spans="1:10" ht="15">
      <c r="A93" s="12"/>
      <c r="B93" s="12"/>
      <c r="C93" s="139" t="s">
        <v>20</v>
      </c>
      <c r="D93" s="150"/>
      <c r="E93" s="109"/>
      <c r="F93" s="150"/>
      <c r="G93" s="109"/>
      <c r="H93" s="150"/>
      <c r="I93" s="150"/>
      <c r="J93" s="102"/>
    </row>
    <row r="94" spans="1:10" ht="15">
      <c r="A94" s="12"/>
      <c r="B94" s="12"/>
      <c r="C94" s="152" t="s">
        <v>21</v>
      </c>
      <c r="D94" s="158">
        <v>100</v>
      </c>
      <c r="E94" s="109">
        <f t="shared" si="6"/>
        <v>1</v>
      </c>
      <c r="F94" s="158">
        <v>90.909090909090907</v>
      </c>
      <c r="G94" s="109">
        <f t="shared" si="7"/>
        <v>4.545454545454545</v>
      </c>
      <c r="H94" s="158">
        <v>18.254545454545454</v>
      </c>
      <c r="I94" s="158">
        <v>90.909090909090892</v>
      </c>
      <c r="J94" s="102">
        <f t="shared" si="8"/>
        <v>2.7272727272727266</v>
      </c>
    </row>
    <row r="95" spans="1:10" ht="15">
      <c r="A95" s="12"/>
      <c r="B95" s="12"/>
      <c r="C95" s="152" t="s">
        <v>22</v>
      </c>
      <c r="D95" s="158">
        <v>63.636363636363633</v>
      </c>
      <c r="E95" s="109">
        <f t="shared" si="6"/>
        <v>0.63636363636363635</v>
      </c>
      <c r="F95" s="158">
        <v>54.545454545454547</v>
      </c>
      <c r="G95" s="109">
        <f t="shared" si="7"/>
        <v>2.7272727272727271</v>
      </c>
      <c r="H95" s="158" t="s">
        <v>12</v>
      </c>
      <c r="I95" s="158">
        <v>78.787878787878782</v>
      </c>
      <c r="J95" s="102">
        <f t="shared" si="8"/>
        <v>2.3636363636363633</v>
      </c>
    </row>
    <row r="96" spans="1:10" ht="16" thickBot="1">
      <c r="A96" s="12"/>
      <c r="B96" s="12"/>
      <c r="C96" s="153" t="s">
        <v>23</v>
      </c>
      <c r="D96" s="159">
        <v>90.909090909090907</v>
      </c>
      <c r="E96" s="109">
        <f t="shared" si="6"/>
        <v>0.90909090909090906</v>
      </c>
      <c r="F96" s="159">
        <v>80</v>
      </c>
      <c r="G96" s="109">
        <f t="shared" si="7"/>
        <v>4</v>
      </c>
      <c r="H96" s="159">
        <v>16.599999999999998</v>
      </c>
      <c r="I96" s="159">
        <v>78.787878787878768</v>
      </c>
      <c r="J96" s="102">
        <f t="shared" si="8"/>
        <v>2.3636363636363629</v>
      </c>
    </row>
    <row r="97" spans="1:10" ht="16" thickBot="1">
      <c r="A97" s="12"/>
      <c r="B97" s="12"/>
      <c r="C97" s="146"/>
      <c r="D97" s="147"/>
      <c r="E97" s="109"/>
      <c r="F97" s="147"/>
      <c r="G97" s="109"/>
      <c r="H97" s="147"/>
      <c r="I97" s="147"/>
      <c r="J97" s="102"/>
    </row>
    <row r="98" spans="1:10" ht="15">
      <c r="A98" s="12"/>
      <c r="B98" s="12"/>
      <c r="C98" s="139" t="s">
        <v>24</v>
      </c>
      <c r="D98" s="150"/>
      <c r="E98" s="109"/>
      <c r="F98" s="150"/>
      <c r="G98" s="109"/>
      <c r="H98" s="150"/>
      <c r="I98" s="150"/>
      <c r="J98" s="102"/>
    </row>
    <row r="99" spans="1:10" ht="15">
      <c r="A99" s="12"/>
      <c r="B99" s="12"/>
      <c r="C99" s="155" t="s">
        <v>25</v>
      </c>
      <c r="D99" s="158">
        <v>100</v>
      </c>
      <c r="E99" s="109">
        <f t="shared" si="6"/>
        <v>1</v>
      </c>
      <c r="F99" s="158">
        <v>100</v>
      </c>
      <c r="G99" s="109">
        <f t="shared" si="7"/>
        <v>5</v>
      </c>
      <c r="H99" s="158">
        <v>6.8363636363636369</v>
      </c>
      <c r="I99" s="158">
        <v>100</v>
      </c>
      <c r="J99" s="102">
        <f t="shared" si="8"/>
        <v>3</v>
      </c>
    </row>
    <row r="100" spans="1:10" ht="15">
      <c r="A100" s="12"/>
      <c r="B100" s="12"/>
      <c r="C100" s="155" t="s">
        <v>26</v>
      </c>
      <c r="D100" s="158">
        <v>100</v>
      </c>
      <c r="E100" s="109">
        <f t="shared" si="6"/>
        <v>1</v>
      </c>
      <c r="F100" s="158">
        <v>98.181818181818187</v>
      </c>
      <c r="G100" s="109">
        <f t="shared" si="7"/>
        <v>4.9090909090909101</v>
      </c>
      <c r="H100" s="158">
        <v>5.7909090909090901</v>
      </c>
      <c r="I100" s="158">
        <v>100</v>
      </c>
      <c r="J100" s="102">
        <f t="shared" si="8"/>
        <v>3</v>
      </c>
    </row>
    <row r="101" spans="1:10" ht="15">
      <c r="A101" s="12"/>
      <c r="B101" s="12"/>
      <c r="C101" s="155" t="s">
        <v>27</v>
      </c>
      <c r="D101" s="158">
        <v>90.909090909090907</v>
      </c>
      <c r="E101" s="109">
        <f t="shared" si="6"/>
        <v>0.90909090909090906</v>
      </c>
      <c r="F101" s="158">
        <v>85.454545454545453</v>
      </c>
      <c r="G101" s="109">
        <f t="shared" si="7"/>
        <v>4.2727272727272725</v>
      </c>
      <c r="H101" s="158">
        <v>25.290909090909089</v>
      </c>
      <c r="I101" s="158">
        <v>90.909090909090907</v>
      </c>
      <c r="J101" s="102">
        <f t="shared" si="8"/>
        <v>2.7272727272727271</v>
      </c>
    </row>
    <row r="102" spans="1:10" ht="15">
      <c r="A102" s="12"/>
      <c r="B102" s="12"/>
      <c r="C102" s="155" t="s">
        <v>28</v>
      </c>
      <c r="D102" s="158">
        <v>100</v>
      </c>
      <c r="E102" s="109">
        <f t="shared" si="6"/>
        <v>1</v>
      </c>
      <c r="F102" s="158">
        <v>98.181818181818187</v>
      </c>
      <c r="G102" s="109">
        <f t="shared" si="7"/>
        <v>4.9090909090909101</v>
      </c>
      <c r="H102" s="158">
        <v>7.7545454545454557</v>
      </c>
      <c r="I102" s="158">
        <v>100</v>
      </c>
      <c r="J102" s="102">
        <f t="shared" si="8"/>
        <v>3</v>
      </c>
    </row>
    <row r="103" spans="1:10" ht="15">
      <c r="A103" s="12"/>
      <c r="B103" s="12"/>
      <c r="C103" s="155" t="s">
        <v>29</v>
      </c>
      <c r="D103" s="158">
        <v>90.909090909090907</v>
      </c>
      <c r="E103" s="109">
        <f t="shared" si="6"/>
        <v>0.90909090909090906</v>
      </c>
      <c r="F103" s="158">
        <v>81.818181818181813</v>
      </c>
      <c r="G103" s="109">
        <f t="shared" si="7"/>
        <v>4.0909090909090908</v>
      </c>
      <c r="H103" s="158">
        <v>34.654545454545456</v>
      </c>
      <c r="I103" s="158">
        <v>66.666666666666671</v>
      </c>
      <c r="J103" s="102">
        <f t="shared" si="8"/>
        <v>2</v>
      </c>
    </row>
    <row r="104" spans="1:10" ht="16" thickBot="1">
      <c r="A104" s="12"/>
      <c r="B104" s="12"/>
      <c r="C104" s="156" t="s">
        <v>30</v>
      </c>
      <c r="D104" s="159">
        <v>90.909090909090907</v>
      </c>
      <c r="E104" s="109">
        <f t="shared" si="6"/>
        <v>0.90909090909090906</v>
      </c>
      <c r="F104" s="159">
        <v>85.454545454545453</v>
      </c>
      <c r="G104" s="109">
        <f t="shared" si="7"/>
        <v>4.2727272727272725</v>
      </c>
      <c r="H104" s="159">
        <v>19.27272727272727</v>
      </c>
      <c r="I104" s="159">
        <v>90.909090909090907</v>
      </c>
      <c r="J104" s="102">
        <f t="shared" si="8"/>
        <v>2.7272727272727271</v>
      </c>
    </row>
    <row r="105" spans="1:10" ht="16" thickBot="1">
      <c r="A105" s="12"/>
      <c r="B105" s="12"/>
      <c r="C105" s="146"/>
      <c r="D105" s="147"/>
      <c r="E105" s="109"/>
      <c r="F105" s="147"/>
      <c r="G105" s="109"/>
      <c r="H105" s="147"/>
      <c r="I105" s="147"/>
      <c r="J105" s="102"/>
    </row>
    <row r="106" spans="1:10" ht="15">
      <c r="A106" s="12"/>
      <c r="B106" s="12"/>
      <c r="C106" s="157" t="s">
        <v>31</v>
      </c>
      <c r="D106" s="150"/>
      <c r="E106" s="109"/>
      <c r="F106" s="150"/>
      <c r="G106" s="109"/>
      <c r="H106" s="150"/>
      <c r="I106" s="150"/>
      <c r="J106" s="102"/>
    </row>
    <row r="107" spans="1:10" ht="15">
      <c r="A107" s="12"/>
      <c r="B107" s="12"/>
      <c r="C107" s="152" t="s">
        <v>32</v>
      </c>
      <c r="D107" s="158">
        <v>100</v>
      </c>
      <c r="E107" s="109">
        <f t="shared" si="6"/>
        <v>1</v>
      </c>
      <c r="F107" s="158">
        <v>90.909090909090907</v>
      </c>
      <c r="G107" s="109">
        <f t="shared" si="7"/>
        <v>4.545454545454545</v>
      </c>
      <c r="H107" s="158">
        <v>11.336363636363636</v>
      </c>
      <c r="I107" s="158">
        <v>93.939393939393938</v>
      </c>
      <c r="J107" s="102">
        <f t="shared" si="8"/>
        <v>2.8181818181818179</v>
      </c>
    </row>
    <row r="108" spans="1:10" ht="15">
      <c r="A108" s="12"/>
      <c r="B108" s="12"/>
      <c r="C108" s="152" t="s">
        <v>33</v>
      </c>
      <c r="D108" s="158">
        <v>36.363636363636367</v>
      </c>
      <c r="E108" s="109">
        <f t="shared" si="6"/>
        <v>0.36363636363636365</v>
      </c>
      <c r="F108" s="158">
        <v>27.272727272727273</v>
      </c>
      <c r="G108" s="109">
        <f t="shared" si="7"/>
        <v>1.3636363636363635</v>
      </c>
      <c r="H108" s="158">
        <v>62.636363636363633</v>
      </c>
      <c r="I108" s="158">
        <v>33.333333333333329</v>
      </c>
      <c r="J108" s="102">
        <f t="shared" si="8"/>
        <v>0.99999999999999978</v>
      </c>
    </row>
    <row r="109" spans="1:10" ht="16" thickBot="1">
      <c r="A109" s="12"/>
      <c r="B109" s="12"/>
      <c r="C109" s="153" t="s">
        <v>34</v>
      </c>
      <c r="D109" s="159">
        <v>63.636363636363633</v>
      </c>
      <c r="E109" s="109">
        <f t="shared" si="6"/>
        <v>0.63636363636363635</v>
      </c>
      <c r="F109" s="159">
        <v>70.909090909090907</v>
      </c>
      <c r="G109" s="109">
        <f t="shared" si="7"/>
        <v>3.5454545454545454</v>
      </c>
      <c r="H109" s="159">
        <v>16</v>
      </c>
      <c r="I109" s="159">
        <v>63.636363636363626</v>
      </c>
      <c r="J109" s="102">
        <f t="shared" si="8"/>
        <v>1.9090909090909087</v>
      </c>
    </row>
    <row r="111" spans="1:10" ht="15" thickBot="1"/>
    <row r="112" spans="1:10" ht="57.75" customHeight="1">
      <c r="B112" s="127"/>
      <c r="C112" s="128"/>
      <c r="D112" s="196" t="s">
        <v>46</v>
      </c>
      <c r="E112" s="196"/>
      <c r="F112" s="196"/>
      <c r="G112" s="196"/>
      <c r="H112" s="196"/>
      <c r="I112" s="196"/>
    </row>
    <row r="113" spans="1:10" ht="46" thickBot="1">
      <c r="C113" s="136" t="s">
        <v>0</v>
      </c>
      <c r="D113" s="67" t="s">
        <v>1</v>
      </c>
      <c r="E113" s="67"/>
      <c r="F113" s="67" t="s">
        <v>2</v>
      </c>
      <c r="G113" s="67"/>
      <c r="H113" s="67" t="s">
        <v>3</v>
      </c>
      <c r="I113" s="67" t="s">
        <v>4</v>
      </c>
    </row>
    <row r="114" spans="1:10" ht="15">
      <c r="C114" s="139" t="s">
        <v>5</v>
      </c>
      <c r="D114" s="57"/>
      <c r="E114" s="57"/>
      <c r="F114" s="56"/>
      <c r="G114" s="56"/>
      <c r="H114" s="65"/>
      <c r="I114" s="65"/>
    </row>
    <row r="115" spans="1:10" ht="15">
      <c r="C115" s="142" t="s">
        <v>6</v>
      </c>
      <c r="D115" s="63">
        <v>66.666666666666671</v>
      </c>
      <c r="E115" s="110">
        <f>D115/100</f>
        <v>0.66666666666666674</v>
      </c>
      <c r="F115" s="55">
        <v>66.666666666666671</v>
      </c>
      <c r="G115" s="98">
        <f>(F115/100)*5</f>
        <v>3.3333333333333339</v>
      </c>
      <c r="H115" s="55">
        <v>58.444444444444443</v>
      </c>
      <c r="I115" s="55">
        <v>77.777777777777771</v>
      </c>
      <c r="J115" s="102">
        <f>(I115/100)*3</f>
        <v>2.333333333333333</v>
      </c>
    </row>
    <row r="116" spans="1:10" ht="15">
      <c r="C116" s="142" t="s">
        <v>7</v>
      </c>
      <c r="D116" s="63">
        <v>100</v>
      </c>
      <c r="E116" s="110">
        <f t="shared" ref="E116:E146" si="9">D116/100</f>
        <v>1</v>
      </c>
      <c r="F116" s="55">
        <v>82.222222222222229</v>
      </c>
      <c r="G116" s="98">
        <f t="shared" ref="G116:G146" si="10">(F116/100)*5</f>
        <v>4.1111111111111116</v>
      </c>
      <c r="H116" s="55">
        <v>39.555555555555557</v>
      </c>
      <c r="I116" s="55">
        <v>88.888888888888886</v>
      </c>
      <c r="J116" s="102">
        <f t="shared" ref="J116:J146" si="11">(I116/100)*3</f>
        <v>2.6666666666666665</v>
      </c>
    </row>
    <row r="117" spans="1:10" ht="15">
      <c r="C117" s="143" t="s">
        <v>8</v>
      </c>
      <c r="D117" s="63">
        <v>55.555555555555557</v>
      </c>
      <c r="E117" s="110">
        <f t="shared" si="9"/>
        <v>0.55555555555555558</v>
      </c>
      <c r="F117" s="55">
        <v>53.333333333333336</v>
      </c>
      <c r="G117" s="98">
        <f t="shared" si="10"/>
        <v>2.6666666666666665</v>
      </c>
      <c r="H117" s="55">
        <v>59.222222222222221</v>
      </c>
      <c r="I117" s="55">
        <v>70.370370370370367</v>
      </c>
      <c r="J117" s="102">
        <f t="shared" si="11"/>
        <v>2.1111111111111112</v>
      </c>
    </row>
    <row r="118" spans="1:10" ht="16" thickBot="1">
      <c r="C118" s="144" t="s">
        <v>9</v>
      </c>
      <c r="D118" s="62">
        <v>85.185185185185176</v>
      </c>
      <c r="E118" s="110">
        <f t="shared" si="9"/>
        <v>0.85185185185185175</v>
      </c>
      <c r="F118" s="48">
        <v>82.962962962962976</v>
      </c>
      <c r="G118" s="98">
        <f t="shared" si="10"/>
        <v>4.1481481481481488</v>
      </c>
      <c r="H118" s="48">
        <v>35.074074074074069</v>
      </c>
      <c r="I118" s="48">
        <v>72.839506172839506</v>
      </c>
      <c r="J118" s="102">
        <f t="shared" si="11"/>
        <v>2.1851851851851851</v>
      </c>
    </row>
    <row r="119" spans="1:10" ht="16" thickBot="1">
      <c r="C119" s="146"/>
      <c r="D119" s="61"/>
      <c r="E119" s="110"/>
      <c r="F119" s="61"/>
      <c r="G119" s="98"/>
      <c r="H119" s="61"/>
      <c r="I119" s="61"/>
    </row>
    <row r="120" spans="1:10" ht="16" thickBot="1">
      <c r="C120" s="139" t="s">
        <v>10</v>
      </c>
      <c r="D120" s="47"/>
      <c r="E120" s="110"/>
      <c r="F120" s="47"/>
      <c r="G120" s="98"/>
      <c r="H120" s="47"/>
      <c r="I120" s="47"/>
    </row>
    <row r="121" spans="1:10" ht="16" thickBot="1">
      <c r="C121" s="152" t="s">
        <v>11</v>
      </c>
      <c r="D121" s="44">
        <v>82.539682539682531</v>
      </c>
      <c r="E121" s="110">
        <f t="shared" si="9"/>
        <v>0.82539682539682535</v>
      </c>
      <c r="F121" s="43">
        <v>83.809523809523796</v>
      </c>
      <c r="G121" s="98">
        <f t="shared" si="10"/>
        <v>4.1904761904761898</v>
      </c>
      <c r="H121" s="43">
        <v>24.777777777777779</v>
      </c>
      <c r="I121" s="42" t="s">
        <v>12</v>
      </c>
      <c r="J121" s="42" t="s">
        <v>12</v>
      </c>
    </row>
    <row r="122" spans="1:10" ht="16" thickBot="1">
      <c r="C122" s="152" t="s">
        <v>13</v>
      </c>
      <c r="D122" s="63">
        <v>92.592592592592581</v>
      </c>
      <c r="E122" s="110">
        <f t="shared" si="9"/>
        <v>0.92592592592592582</v>
      </c>
      <c r="F122" s="53">
        <v>85.925925925925924</v>
      </c>
      <c r="G122" s="98">
        <f t="shared" si="10"/>
        <v>4.2962962962962967</v>
      </c>
      <c r="H122" s="53">
        <v>24.777777777777779</v>
      </c>
      <c r="I122" s="42" t="s">
        <v>12</v>
      </c>
      <c r="J122" s="42" t="s">
        <v>12</v>
      </c>
    </row>
    <row r="123" spans="1:10" ht="15">
      <c r="C123" s="152" t="s">
        <v>14</v>
      </c>
      <c r="D123" s="63">
        <v>94.444444444444443</v>
      </c>
      <c r="E123" s="110">
        <f t="shared" si="9"/>
        <v>0.94444444444444442</v>
      </c>
      <c r="F123" s="53">
        <v>80.370370370370381</v>
      </c>
      <c r="G123" s="98">
        <f t="shared" si="10"/>
        <v>4.018518518518519</v>
      </c>
      <c r="H123" s="53">
        <v>33.111111111111114</v>
      </c>
      <c r="I123" s="42" t="s">
        <v>12</v>
      </c>
      <c r="J123" s="42" t="s">
        <v>12</v>
      </c>
    </row>
    <row r="124" spans="1:10" ht="15">
      <c r="C124" s="152" t="s">
        <v>15</v>
      </c>
      <c r="D124" s="63">
        <v>88.888888888888886</v>
      </c>
      <c r="E124" s="110">
        <f t="shared" si="9"/>
        <v>0.88888888888888884</v>
      </c>
      <c r="F124" s="53">
        <v>80</v>
      </c>
      <c r="G124" s="98">
        <f t="shared" si="10"/>
        <v>4</v>
      </c>
      <c r="H124" s="53">
        <v>34.333333333333336</v>
      </c>
      <c r="I124" s="53">
        <v>74.074074074074076</v>
      </c>
      <c r="J124" s="102">
        <f t="shared" si="11"/>
        <v>2.2222222222222223</v>
      </c>
    </row>
    <row r="125" spans="1:10" ht="15">
      <c r="C125" s="152" t="s">
        <v>16</v>
      </c>
      <c r="D125" s="63">
        <v>77.777777777777771</v>
      </c>
      <c r="E125" s="110">
        <f t="shared" si="9"/>
        <v>0.77777777777777768</v>
      </c>
      <c r="F125" s="53">
        <v>73.333333333333329</v>
      </c>
      <c r="G125" s="98">
        <f t="shared" si="10"/>
        <v>3.6666666666666665</v>
      </c>
      <c r="H125" s="53">
        <v>34.333333333333336</v>
      </c>
      <c r="I125" s="53">
        <v>66.666666666666671</v>
      </c>
      <c r="J125" s="102">
        <f t="shared" si="11"/>
        <v>2</v>
      </c>
    </row>
    <row r="126" spans="1:10" ht="15">
      <c r="C126" s="152" t="s">
        <v>17</v>
      </c>
      <c r="D126" s="63">
        <v>88.888888888888886</v>
      </c>
      <c r="E126" s="110">
        <f t="shared" si="9"/>
        <v>0.88888888888888884</v>
      </c>
      <c r="F126" s="53">
        <v>80</v>
      </c>
      <c r="G126" s="98">
        <f t="shared" si="10"/>
        <v>4</v>
      </c>
      <c r="H126" s="53">
        <v>30.666666666666668</v>
      </c>
      <c r="I126" s="53">
        <v>62.962962962962948</v>
      </c>
      <c r="J126" s="102">
        <f t="shared" si="11"/>
        <v>1.8888888888888884</v>
      </c>
    </row>
    <row r="127" spans="1:10" ht="46">
      <c r="A127" s="127" t="s">
        <v>45</v>
      </c>
      <c r="C127" s="152" t="s">
        <v>18</v>
      </c>
      <c r="D127" s="63">
        <v>44.444444444444443</v>
      </c>
      <c r="E127" s="110">
        <f t="shared" si="9"/>
        <v>0.44444444444444442</v>
      </c>
      <c r="F127" s="53">
        <v>37.777777777777779</v>
      </c>
      <c r="G127" s="98">
        <f t="shared" si="10"/>
        <v>1.8888888888888888</v>
      </c>
      <c r="H127" s="53">
        <v>60.111111111111114</v>
      </c>
      <c r="I127" s="53">
        <v>44.444444444444443</v>
      </c>
      <c r="J127" s="102">
        <f t="shared" si="11"/>
        <v>1.3333333333333333</v>
      </c>
    </row>
    <row r="128" spans="1:10" ht="16" thickBot="1">
      <c r="C128" s="153" t="s">
        <v>19</v>
      </c>
      <c r="D128" s="62">
        <v>0</v>
      </c>
      <c r="E128" s="110">
        <f t="shared" si="9"/>
        <v>0</v>
      </c>
      <c r="F128" s="41">
        <v>0</v>
      </c>
      <c r="G128" s="98">
        <f t="shared" si="10"/>
        <v>0</v>
      </c>
      <c r="H128" s="41">
        <v>90</v>
      </c>
      <c r="I128" s="41">
        <v>0</v>
      </c>
      <c r="J128" s="102">
        <f t="shared" si="11"/>
        <v>0</v>
      </c>
    </row>
    <row r="129" spans="3:10" ht="16" thickBot="1">
      <c r="C129" s="146"/>
      <c r="D129" s="61"/>
      <c r="E129" s="110"/>
      <c r="F129" s="61"/>
      <c r="G129" s="98"/>
      <c r="H129" s="61"/>
      <c r="I129" s="61"/>
      <c r="J129" s="102"/>
    </row>
    <row r="130" spans="3:10" ht="15">
      <c r="C130" s="139" t="s">
        <v>20</v>
      </c>
      <c r="D130" s="59"/>
      <c r="E130" s="110"/>
      <c r="F130" s="59"/>
      <c r="G130" s="98"/>
      <c r="H130" s="59"/>
      <c r="I130" s="59"/>
      <c r="J130" s="102"/>
    </row>
    <row r="131" spans="3:10" ht="15">
      <c r="C131" s="152" t="s">
        <v>21</v>
      </c>
      <c r="D131" s="63">
        <v>88.888888888888886</v>
      </c>
      <c r="E131" s="110">
        <f t="shared" si="9"/>
        <v>0.88888888888888884</v>
      </c>
      <c r="F131" s="53">
        <v>75.555555555555557</v>
      </c>
      <c r="G131" s="98">
        <f t="shared" si="10"/>
        <v>3.7777777777777777</v>
      </c>
      <c r="H131" s="51">
        <v>21.222222222222221</v>
      </c>
      <c r="I131" s="53">
        <v>85.185185185185176</v>
      </c>
      <c r="J131" s="102">
        <f t="shared" si="11"/>
        <v>2.5555555555555554</v>
      </c>
    </row>
    <row r="132" spans="3:10" ht="15">
      <c r="C132" s="152" t="s">
        <v>22</v>
      </c>
      <c r="D132" s="63">
        <v>77.777777777777771</v>
      </c>
      <c r="E132" s="110">
        <f t="shared" si="9"/>
        <v>0.77777777777777768</v>
      </c>
      <c r="F132" s="53">
        <v>48.888888888888886</v>
      </c>
      <c r="G132" s="98">
        <f t="shared" si="10"/>
        <v>2.4444444444444442</v>
      </c>
      <c r="H132" s="52" t="s">
        <v>12</v>
      </c>
      <c r="I132" s="53">
        <v>66.666666666666671</v>
      </c>
      <c r="J132" s="102">
        <f t="shared" si="11"/>
        <v>2</v>
      </c>
    </row>
    <row r="133" spans="3:10" ht="16" thickBot="1">
      <c r="C133" s="153" t="s">
        <v>23</v>
      </c>
      <c r="D133" s="62">
        <v>88.888888888888886</v>
      </c>
      <c r="E133" s="110">
        <f t="shared" si="9"/>
        <v>0.88888888888888884</v>
      </c>
      <c r="F133" s="40">
        <v>80</v>
      </c>
      <c r="G133" s="98">
        <f t="shared" si="10"/>
        <v>4</v>
      </c>
      <c r="H133" s="39">
        <v>21.888888888888889</v>
      </c>
      <c r="I133" s="41">
        <v>81.481481481481467</v>
      </c>
      <c r="J133" s="102">
        <f t="shared" si="11"/>
        <v>2.4444444444444438</v>
      </c>
    </row>
    <row r="134" spans="3:10" ht="16" thickBot="1">
      <c r="C134" s="146"/>
      <c r="D134" s="61"/>
      <c r="E134" s="110"/>
      <c r="F134" s="61"/>
      <c r="G134" s="98"/>
      <c r="H134" s="61"/>
      <c r="I134" s="61"/>
      <c r="J134" s="102"/>
    </row>
    <row r="135" spans="3:10" ht="15">
      <c r="C135" s="139" t="s">
        <v>24</v>
      </c>
      <c r="D135" s="59"/>
      <c r="E135" s="110"/>
      <c r="F135" s="59"/>
      <c r="G135" s="98"/>
      <c r="H135" s="59"/>
      <c r="I135" s="59"/>
      <c r="J135" s="102"/>
    </row>
    <row r="136" spans="3:10" ht="15">
      <c r="C136" s="155" t="s">
        <v>25</v>
      </c>
      <c r="D136" s="53">
        <v>100</v>
      </c>
      <c r="E136" s="110">
        <f t="shared" si="9"/>
        <v>1</v>
      </c>
      <c r="F136" s="53">
        <v>100</v>
      </c>
      <c r="G136" s="98">
        <f t="shared" si="10"/>
        <v>5</v>
      </c>
      <c r="H136" s="53">
        <v>12.333333333333334</v>
      </c>
      <c r="I136" s="53">
        <v>100</v>
      </c>
      <c r="J136" s="102">
        <f t="shared" si="11"/>
        <v>3</v>
      </c>
    </row>
    <row r="137" spans="3:10" ht="15">
      <c r="C137" s="155" t="s">
        <v>26</v>
      </c>
      <c r="D137" s="53">
        <v>100</v>
      </c>
      <c r="E137" s="110">
        <f t="shared" si="9"/>
        <v>1</v>
      </c>
      <c r="F137" s="53">
        <v>97.777777777777771</v>
      </c>
      <c r="G137" s="98">
        <f t="shared" si="10"/>
        <v>4.8888888888888884</v>
      </c>
      <c r="H137" s="53">
        <v>14.666666666666666</v>
      </c>
      <c r="I137" s="53">
        <v>100</v>
      </c>
      <c r="J137" s="102">
        <f t="shared" si="11"/>
        <v>3</v>
      </c>
    </row>
    <row r="138" spans="3:10" ht="15">
      <c r="C138" s="155" t="s">
        <v>27</v>
      </c>
      <c r="D138" s="53">
        <v>44.444444444444443</v>
      </c>
      <c r="E138" s="110">
        <f t="shared" si="9"/>
        <v>0.44444444444444442</v>
      </c>
      <c r="F138" s="53">
        <v>44.444444444444443</v>
      </c>
      <c r="G138" s="98">
        <f t="shared" si="10"/>
        <v>2.2222222222222223</v>
      </c>
      <c r="H138" s="53">
        <v>51.777777777777779</v>
      </c>
      <c r="I138" s="53">
        <v>44.444444444444443</v>
      </c>
      <c r="J138" s="102">
        <f t="shared" si="11"/>
        <v>1.3333333333333333</v>
      </c>
    </row>
    <row r="139" spans="3:10" ht="15">
      <c r="C139" s="155" t="s">
        <v>28</v>
      </c>
      <c r="D139" s="53">
        <v>100</v>
      </c>
      <c r="E139" s="110">
        <f t="shared" si="9"/>
        <v>1</v>
      </c>
      <c r="F139" s="53">
        <v>95.555555555555557</v>
      </c>
      <c r="G139" s="98">
        <f t="shared" si="10"/>
        <v>4.7777777777777777</v>
      </c>
      <c r="H139" s="53">
        <v>5.333333333333333</v>
      </c>
      <c r="I139" s="53">
        <v>100</v>
      </c>
      <c r="J139" s="102">
        <f t="shared" si="11"/>
        <v>3</v>
      </c>
    </row>
    <row r="140" spans="3:10" ht="15">
      <c r="C140" s="155" t="s">
        <v>29</v>
      </c>
      <c r="D140" s="53">
        <v>66.666666666666671</v>
      </c>
      <c r="E140" s="110">
        <f t="shared" si="9"/>
        <v>0.66666666666666674</v>
      </c>
      <c r="F140" s="53">
        <v>62.222222222222221</v>
      </c>
      <c r="G140" s="98">
        <f t="shared" si="10"/>
        <v>3.1111111111111112</v>
      </c>
      <c r="H140" s="53">
        <v>47.666666666666664</v>
      </c>
      <c r="I140" s="53">
        <v>66.666666666666671</v>
      </c>
      <c r="J140" s="102">
        <f t="shared" si="11"/>
        <v>2</v>
      </c>
    </row>
    <row r="141" spans="3:10" ht="16" thickBot="1">
      <c r="C141" s="156" t="s">
        <v>30</v>
      </c>
      <c r="D141" s="41">
        <v>100</v>
      </c>
      <c r="E141" s="110">
        <f t="shared" si="9"/>
        <v>1</v>
      </c>
      <c r="F141" s="41">
        <v>93.333333333333329</v>
      </c>
      <c r="G141" s="98">
        <f t="shared" si="10"/>
        <v>4.6666666666666661</v>
      </c>
      <c r="H141" s="41">
        <v>18</v>
      </c>
      <c r="I141" s="41">
        <v>100</v>
      </c>
      <c r="J141" s="102">
        <f t="shared" si="11"/>
        <v>3</v>
      </c>
    </row>
    <row r="142" spans="3:10" ht="16" thickBot="1">
      <c r="C142" s="146"/>
      <c r="D142" s="61"/>
      <c r="E142" s="110"/>
      <c r="F142" s="61"/>
      <c r="G142" s="98"/>
      <c r="H142" s="61"/>
      <c r="I142" s="61"/>
      <c r="J142" s="102"/>
    </row>
    <row r="143" spans="3:10" ht="15">
      <c r="C143" s="157" t="s">
        <v>31</v>
      </c>
      <c r="D143" s="59"/>
      <c r="E143" s="110"/>
      <c r="F143" s="59"/>
      <c r="G143" s="98"/>
      <c r="H143" s="59"/>
      <c r="I143" s="59"/>
      <c r="J143" s="102"/>
    </row>
    <row r="144" spans="3:10" ht="15">
      <c r="C144" s="152" t="s">
        <v>32</v>
      </c>
      <c r="D144" s="53">
        <v>88.888888888888886</v>
      </c>
      <c r="E144" s="110">
        <f t="shared" si="9"/>
        <v>0.88888888888888884</v>
      </c>
      <c r="F144" s="53">
        <v>86.666666666666671</v>
      </c>
      <c r="G144" s="98">
        <f t="shared" si="10"/>
        <v>4.3333333333333339</v>
      </c>
      <c r="H144" s="53">
        <v>17.111111111111111</v>
      </c>
      <c r="I144" s="53">
        <v>70.370370370370367</v>
      </c>
      <c r="J144" s="102">
        <f t="shared" si="11"/>
        <v>2.1111111111111112</v>
      </c>
    </row>
    <row r="145" spans="2:10" ht="15">
      <c r="C145" s="152" t="s">
        <v>33</v>
      </c>
      <c r="D145" s="53">
        <v>0</v>
      </c>
      <c r="E145" s="110">
        <f t="shared" si="9"/>
        <v>0</v>
      </c>
      <c r="F145" s="53">
        <v>17.777777777777779</v>
      </c>
      <c r="G145" s="98">
        <f t="shared" si="10"/>
        <v>0.88888888888888895</v>
      </c>
      <c r="H145" s="53">
        <v>81.666666666666671</v>
      </c>
      <c r="I145" s="53">
        <v>7.4074074074074066</v>
      </c>
      <c r="J145" s="102">
        <f t="shared" si="11"/>
        <v>0.22222222222222221</v>
      </c>
    </row>
    <row r="146" spans="2:10" ht="16" thickBot="1">
      <c r="C146" s="153" t="s">
        <v>34</v>
      </c>
      <c r="D146" s="41">
        <v>55.555555555555557</v>
      </c>
      <c r="E146" s="110">
        <f t="shared" si="9"/>
        <v>0.55555555555555558</v>
      </c>
      <c r="F146" s="41">
        <v>48.888888888888886</v>
      </c>
      <c r="G146" s="98">
        <f t="shared" si="10"/>
        <v>2.4444444444444442</v>
      </c>
      <c r="H146" s="41">
        <v>47.777777777777779</v>
      </c>
      <c r="I146" s="41">
        <v>74.074074074074076</v>
      </c>
      <c r="J146" s="102">
        <f t="shared" si="11"/>
        <v>2.2222222222222223</v>
      </c>
    </row>
    <row r="148" spans="2:10" ht="45">
      <c r="B148" s="126" t="s">
        <v>49</v>
      </c>
      <c r="C148" s="125"/>
      <c r="D148" s="124" t="s">
        <v>1</v>
      </c>
      <c r="E148" s="124"/>
      <c r="F148" s="124" t="s">
        <v>2</v>
      </c>
      <c r="G148" s="124"/>
      <c r="H148" s="124" t="s">
        <v>3</v>
      </c>
      <c r="I148" s="124" t="s">
        <v>4</v>
      </c>
    </row>
    <row r="149" spans="2:10" ht="15">
      <c r="C149" s="123" t="s">
        <v>47</v>
      </c>
      <c r="D149" s="122">
        <f>AVERAGE(D5:D8,D11,D11:D18,D21:D23,D26:D31,D34:D36,D42:D45,D48:D55,D58:D60,D63:D68,D71:D73,D78,D78:D81,D84:D91,D94:D96,D99:D104,D107:D109,D115:D118,D121:D128,D131:D133,D136:D141,D144:D146,D11,D78)</f>
        <v>83.282034632034652</v>
      </c>
      <c r="E149" s="88">
        <f>AVERAGE(E5:E8,E11,E11:E18,E21:E23,E26:E31,E34:E36,E42:E45,E48:E55,E58:E60,E63:E68,E71:E73,E78,E78:E81,E84:E91,E94:E96,E99:E104,E107:E109,E115:E118,E121:E128,E131:E133,E136:E141,E144:E146,E11,E78)</f>
        <v>0.83282034632034563</v>
      </c>
      <c r="F149" s="121">
        <f>AVERAGE(F5:F8,F11,F11:F18,F21:F23,F26:F31,F34:F36,F42:F45,F48:F55,F58:F60,F63:F68,F71:F73,F78,F78:F81,F84:F91,F94:F96,F99:F104,F107:F109,F115:F118,F121:F128,F131:F133,F136:F141,F144:F146,F11,F78)</f>
        <v>76.366993746993728</v>
      </c>
      <c r="G149" s="87">
        <f>AVERAGE(G5:G8,G11,G11:G18,G21:G23,G26:G31,G34:G36,G42:G45,G48:G55,G58:G60,G63:G68,G71:G73,G78,G78:G81,G84:G91,G94:G96,G99:G104,G107:G109,G115:G118,G121:G128,G131:G133,G136:G141,G144:G146,G11,G78)</f>
        <v>3.8183496873496892</v>
      </c>
      <c r="H149" s="121">
        <f>AVERAGE(H5:H8,H11:H18,H21,H23,H26:H31,H34:H36,H42:H45,H48:H55,H58,H60,H63:H68,H71:H73,H78:H81,H84:H91,H94,H96,H99:H104,H107:H109,H115:H118,H121:H128,H131,H133,H136:H141,H144:H146)</f>
        <v>32.490243284292205</v>
      </c>
      <c r="I149" s="122">
        <f>AVERAGE(I5:I8,I14:I18,I21:I23,I26:I31,I34:I36,I42:I45,I51:I55,I58:I60,I63:I68,I71:I73,I78:I81,I87:I91,I94:I96,I99:I104,I107:I109,I115:I118,I124:I128,I131:I133,I136:I141,I144:I146)</f>
        <v>77.658462936240738</v>
      </c>
    </row>
    <row r="150" spans="2:10">
      <c r="C150" s="120" t="s">
        <v>48</v>
      </c>
      <c r="D150" s="122">
        <f>STDEV(D5:D8,D11,D11:D18,D21:D23,D26:D31,D34:D36,D42:D45,D48:D55,D58:D60,D63:D68,D71:D73,D78,D78:D81,D84:D91,D94:D96,D99:D104,D107:D109,D115:D118,D121:D128,D131:D133,D136:D141,D144:D146,D11,D78)</f>
        <v>22.28412713500861</v>
      </c>
      <c r="E150" s="88">
        <f>STDEV(E5:E8,E11,E11:E18,E21:E23,E26:E31,E34:E36,E42:E45,E48:E55,E58:E60,E63:E68,E71:E73,E78,E78:E81,E84:E91,E94:E96,E99:E104,E107:E109,E115:E118,E121:E128,E131:E133,E136:E141,E144:E146,E11,E78)</f>
        <v>0.22284127135008869</v>
      </c>
      <c r="F150" s="122">
        <f>STDEV(F5:F8,F11,F11:F18,F21:F23,F26:F31,F34:F36,F42:F45,F48:F55,F58:F60,F63:F68,F71:F73,F78,F78:F81,F84:F91,F94:F96,F99:F104,F107:F109,F115:F118,F121:F128,F131:F133,F136:F141,F144:F146,F11,F78)</f>
        <v>22.008066083736736</v>
      </c>
      <c r="G150" s="88">
        <f>STDEV(G5:G8,G11,G11:G18,G21:G23,G26:G31,G34:G36,G42:G45,G48:G55,G58:G60,G63:G68,G71:G73,G78,G78:G81,G84:G91,G94:G96,G99:G104,G107:G109,G115:G118,G121:G128,G131:G133,G136:G141,G144:G146,G11,G78)</f>
        <v>1.1004033041868262</v>
      </c>
      <c r="H150" s="122">
        <f>STDEV(H5:H8,H11:H18,H21,H23,H26:H31,H34:H36,H42:H45,H48:H55,H58,H60,H63:H68,H71:H73,H78:H81,H84:H91,H94,H96,H99:H104,H107:H109,H115:H118,H121:H128,H131,H133,H136:H141,H144:H146)</f>
        <v>18.124155041166702</v>
      </c>
      <c r="I150" s="122">
        <f>STDEV(I5:I8,I14:I18,I21:I23,I26:I31,I34:I36,I42:I45,I51:I55,I58:I60,I63:I68,I71:I73,I78:I81,I87:I91,I94:I96,I99:I104,I107:I109,I115:I118,I124:I128,I131:I133,I136:I141,I144:I146)</f>
        <v>23.029102403723769</v>
      </c>
    </row>
  </sheetData>
  <mergeCells count="8">
    <mergeCell ref="D75:I75"/>
    <mergeCell ref="D112:I112"/>
    <mergeCell ref="C1:I1"/>
    <mergeCell ref="N1:R1"/>
    <mergeCell ref="D2:I2"/>
    <mergeCell ref="N2:Q2"/>
    <mergeCell ref="D39:I39"/>
    <mergeCell ref="N39:Q3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tabSelected="1" topLeftCell="A84" zoomScale="150" zoomScaleNormal="150" zoomScalePageLayoutView="150" workbookViewId="0">
      <selection activeCell="B104" sqref="B1:E1048576"/>
    </sheetView>
  </sheetViews>
  <sheetFormatPr baseColWidth="10" defaultColWidth="8.83203125" defaultRowHeight="14" x14ac:dyDescent="0"/>
  <cols>
    <col min="1" max="1" width="29.5" customWidth="1"/>
    <col min="2" max="2" width="52.33203125" customWidth="1"/>
    <col min="3" max="3" width="21.1640625" customWidth="1"/>
    <col min="4" max="4" width="32.1640625" customWidth="1"/>
    <col min="5" max="5" width="23.1640625" customWidth="1"/>
    <col min="7" max="7" width="53.5" customWidth="1"/>
    <col min="8" max="8" width="18" customWidth="1"/>
    <col min="9" max="9" width="32.33203125" customWidth="1"/>
    <col min="10" max="10" width="23.6640625" customWidth="1"/>
    <col min="11" max="11" width="9.1640625" customWidth="1"/>
    <col min="12" max="12" width="35.1640625" bestFit="1" customWidth="1"/>
    <col min="13" max="13" width="24.5" bestFit="1" customWidth="1"/>
    <col min="14" max="14" width="36.1640625" customWidth="1"/>
    <col min="19" max="19" width="29.1640625" customWidth="1"/>
    <col min="20" max="20" width="19.1640625" customWidth="1"/>
    <col min="21" max="21" width="16.83203125" customWidth="1"/>
    <col min="22" max="22" width="6.33203125" style="86" customWidth="1"/>
    <col min="23" max="23" width="13.5" customWidth="1"/>
    <col min="24" max="24" width="12" customWidth="1"/>
    <col min="25" max="25" width="6.83203125" style="86" customWidth="1"/>
    <col min="26" max="26" width="18.33203125" customWidth="1"/>
    <col min="27" max="27" width="17.5" customWidth="1"/>
  </cols>
  <sheetData>
    <row r="1" spans="1:28" ht="24" thickBot="1">
      <c r="B1" s="197" t="s">
        <v>36</v>
      </c>
      <c r="C1" s="197"/>
      <c r="D1" s="197"/>
      <c r="E1" s="197"/>
      <c r="H1" s="208" t="s">
        <v>38</v>
      </c>
      <c r="I1" s="208"/>
      <c r="J1" s="208"/>
      <c r="K1" s="169"/>
    </row>
    <row r="2" spans="1:28" ht="47">
      <c r="A2" s="12"/>
      <c r="B2" s="13"/>
      <c r="C2" s="199" t="s">
        <v>53</v>
      </c>
      <c r="D2" s="199"/>
      <c r="E2" s="199"/>
      <c r="H2" s="200" t="s">
        <v>54</v>
      </c>
      <c r="I2" s="200"/>
      <c r="J2" s="200"/>
      <c r="K2" s="10"/>
      <c r="L2" s="197" t="s">
        <v>119</v>
      </c>
      <c r="M2" s="197"/>
      <c r="N2" s="197"/>
      <c r="O2" s="169"/>
      <c r="P2" s="169"/>
      <c r="Q2" s="169"/>
      <c r="R2" s="169"/>
      <c r="S2" s="172"/>
      <c r="T2" s="173" t="s">
        <v>70</v>
      </c>
      <c r="U2" s="173" t="s">
        <v>70</v>
      </c>
      <c r="V2" s="177"/>
      <c r="W2" s="186" t="s">
        <v>71</v>
      </c>
      <c r="X2" s="175" t="s">
        <v>71</v>
      </c>
      <c r="Y2" s="174"/>
      <c r="Z2" s="176" t="s">
        <v>72</v>
      </c>
      <c r="AA2" s="176" t="s">
        <v>72</v>
      </c>
      <c r="AB2" s="177"/>
    </row>
    <row r="3" spans="1:28" ht="91" thickBot="1">
      <c r="A3" s="12"/>
      <c r="B3" s="15" t="s">
        <v>0</v>
      </c>
      <c r="C3" s="194" t="s">
        <v>120</v>
      </c>
      <c r="D3" s="16" t="s">
        <v>121</v>
      </c>
      <c r="E3" s="16" t="s">
        <v>122</v>
      </c>
      <c r="G3" s="136" t="s">
        <v>0</v>
      </c>
      <c r="H3" s="194" t="s">
        <v>120</v>
      </c>
      <c r="I3" s="137" t="s">
        <v>121</v>
      </c>
      <c r="J3" s="137" t="s">
        <v>122</v>
      </c>
      <c r="K3" s="10"/>
      <c r="L3" s="167" t="s">
        <v>50</v>
      </c>
      <c r="M3" s="167" t="s">
        <v>51</v>
      </c>
      <c r="N3" s="167" t="s">
        <v>3</v>
      </c>
      <c r="O3" s="165"/>
      <c r="S3" s="178" t="s">
        <v>0</v>
      </c>
      <c r="T3" s="170" t="s">
        <v>73</v>
      </c>
      <c r="U3" s="170" t="s">
        <v>74</v>
      </c>
      <c r="V3" s="179" t="s">
        <v>79</v>
      </c>
      <c r="W3" s="187" t="s">
        <v>73</v>
      </c>
      <c r="X3" s="170" t="s">
        <v>74</v>
      </c>
      <c r="Y3" s="170" t="s">
        <v>79</v>
      </c>
      <c r="Z3" s="170" t="s">
        <v>73</v>
      </c>
      <c r="AA3" s="170" t="s">
        <v>74</v>
      </c>
      <c r="AB3" s="179" t="s">
        <v>79</v>
      </c>
    </row>
    <row r="4" spans="1:28" ht="33" customHeight="1">
      <c r="A4" s="12"/>
      <c r="B4" s="17" t="s">
        <v>123</v>
      </c>
      <c r="C4" s="18"/>
      <c r="D4" s="19"/>
      <c r="E4" s="19"/>
      <c r="G4" s="139" t="s">
        <v>123</v>
      </c>
      <c r="H4" s="9"/>
      <c r="I4" s="9"/>
      <c r="J4" s="9"/>
      <c r="K4" s="10"/>
      <c r="L4" s="204" t="s">
        <v>55</v>
      </c>
      <c r="M4" s="204" t="s">
        <v>58</v>
      </c>
      <c r="N4" s="204" t="s">
        <v>65</v>
      </c>
      <c r="O4" s="166"/>
      <c r="S4" s="178" t="s">
        <v>123</v>
      </c>
      <c r="T4" s="170" t="s">
        <v>117</v>
      </c>
      <c r="U4" s="170" t="s">
        <v>93</v>
      </c>
      <c r="V4" s="179" t="s">
        <v>75</v>
      </c>
      <c r="W4" s="187" t="s">
        <v>76</v>
      </c>
      <c r="X4" s="170" t="s">
        <v>94</v>
      </c>
      <c r="Y4" s="171" t="s">
        <v>77</v>
      </c>
      <c r="Z4" s="170" t="s">
        <v>95</v>
      </c>
      <c r="AA4" s="170" t="s">
        <v>96</v>
      </c>
      <c r="AB4" s="179" t="s">
        <v>78</v>
      </c>
    </row>
    <row r="5" spans="1:28" ht="15">
      <c r="A5" s="12"/>
      <c r="B5" s="20" t="s">
        <v>6</v>
      </c>
      <c r="C5" s="119">
        <v>0.88749999999999996</v>
      </c>
      <c r="D5" s="119">
        <v>3.7875000000000001</v>
      </c>
      <c r="E5" s="14">
        <v>46.788749999999993</v>
      </c>
      <c r="G5" s="142" t="s">
        <v>6</v>
      </c>
      <c r="H5" s="92">
        <v>0.76249999999999996</v>
      </c>
      <c r="I5" s="92">
        <v>4.0125000000000002</v>
      </c>
      <c r="J5" s="6">
        <v>41.524999999999999</v>
      </c>
      <c r="K5" s="10"/>
      <c r="L5" s="204"/>
      <c r="M5" s="204"/>
      <c r="N5" s="204"/>
      <c r="S5" s="178" t="s">
        <v>10</v>
      </c>
      <c r="T5" s="170" t="s">
        <v>97</v>
      </c>
      <c r="U5" s="170" t="s">
        <v>98</v>
      </c>
      <c r="V5" s="179" t="s">
        <v>80</v>
      </c>
      <c r="W5" s="187" t="s">
        <v>99</v>
      </c>
      <c r="X5" s="170" t="s">
        <v>100</v>
      </c>
      <c r="Y5" s="171" t="s">
        <v>81</v>
      </c>
      <c r="Z5" s="170" t="s">
        <v>101</v>
      </c>
      <c r="AA5" s="170" t="s">
        <v>82</v>
      </c>
      <c r="AB5" s="179" t="s">
        <v>83</v>
      </c>
    </row>
    <row r="6" spans="1:28" ht="18" customHeight="1">
      <c r="A6" s="12"/>
      <c r="B6" s="20" t="s">
        <v>7</v>
      </c>
      <c r="C6" s="119">
        <v>0.95</v>
      </c>
      <c r="D6" s="119">
        <v>3.6749999999999998</v>
      </c>
      <c r="E6" s="14">
        <v>25.798749999999998</v>
      </c>
      <c r="G6" s="142" t="s">
        <v>7</v>
      </c>
      <c r="H6" s="92">
        <v>1</v>
      </c>
      <c r="I6" s="92">
        <v>4.6750000000000007</v>
      </c>
      <c r="J6" s="6">
        <v>34.625</v>
      </c>
      <c r="K6" s="10"/>
      <c r="L6" s="204"/>
      <c r="M6" s="204"/>
      <c r="N6" s="204"/>
      <c r="S6" s="178" t="s">
        <v>20</v>
      </c>
      <c r="T6" s="170" t="s">
        <v>102</v>
      </c>
      <c r="U6" s="170" t="s">
        <v>103</v>
      </c>
      <c r="V6" s="180" t="s">
        <v>84</v>
      </c>
      <c r="W6" s="187" t="s">
        <v>104</v>
      </c>
      <c r="X6" s="170" t="s">
        <v>105</v>
      </c>
      <c r="Y6" s="170" t="s">
        <v>80</v>
      </c>
      <c r="Z6" s="170" t="s">
        <v>106</v>
      </c>
      <c r="AA6" s="170" t="s">
        <v>85</v>
      </c>
      <c r="AB6" s="179" t="s">
        <v>86</v>
      </c>
    </row>
    <row r="7" spans="1:28" ht="15" customHeight="1">
      <c r="A7" s="12"/>
      <c r="B7" s="21" t="s">
        <v>8</v>
      </c>
      <c r="C7" s="119">
        <v>0.78749999999999998</v>
      </c>
      <c r="D7" s="119">
        <v>2.7625000000000002</v>
      </c>
      <c r="E7" s="14">
        <v>46.475000000000001</v>
      </c>
      <c r="G7" s="143" t="s">
        <v>8</v>
      </c>
      <c r="H7" s="92">
        <v>1</v>
      </c>
      <c r="I7" s="92">
        <v>4.3875000000000002</v>
      </c>
      <c r="J7" s="6">
        <v>36.024999999999999</v>
      </c>
      <c r="K7" s="10"/>
      <c r="L7" s="204"/>
      <c r="M7" s="204"/>
      <c r="N7" s="204"/>
      <c r="S7" s="178" t="s">
        <v>24</v>
      </c>
      <c r="T7" s="170" t="s">
        <v>107</v>
      </c>
      <c r="U7" s="170" t="s">
        <v>108</v>
      </c>
      <c r="V7" s="180" t="s">
        <v>87</v>
      </c>
      <c r="W7" s="187" t="s">
        <v>109</v>
      </c>
      <c r="X7" s="170" t="s">
        <v>110</v>
      </c>
      <c r="Y7" s="170" t="s">
        <v>88</v>
      </c>
      <c r="Z7" s="170" t="s">
        <v>111</v>
      </c>
      <c r="AA7" s="170" t="s">
        <v>112</v>
      </c>
      <c r="AB7" s="180" t="s">
        <v>89</v>
      </c>
    </row>
    <row r="8" spans="1:28" ht="18" customHeight="1" thickBot="1">
      <c r="A8" s="12"/>
      <c r="B8" s="22" t="s">
        <v>9</v>
      </c>
      <c r="C8" s="115">
        <v>0.87083333333333324</v>
      </c>
      <c r="D8" s="115">
        <v>4.0458333333333334</v>
      </c>
      <c r="E8" s="23">
        <v>36.794166666666669</v>
      </c>
      <c r="G8" s="144" t="s">
        <v>9</v>
      </c>
      <c r="H8" s="91">
        <v>0.92083333333333328</v>
      </c>
      <c r="I8" s="91">
        <v>4.2624999999999993</v>
      </c>
      <c r="J8" s="3">
        <v>30.35</v>
      </c>
      <c r="K8" s="10"/>
      <c r="L8" s="204"/>
      <c r="M8" s="204"/>
      <c r="N8" s="204"/>
      <c r="S8" s="181" t="s">
        <v>31</v>
      </c>
      <c r="T8" s="182" t="s">
        <v>113</v>
      </c>
      <c r="U8" s="182" t="s">
        <v>118</v>
      </c>
      <c r="V8" s="184" t="s">
        <v>90</v>
      </c>
      <c r="W8" s="188" t="s">
        <v>91</v>
      </c>
      <c r="X8" s="182" t="s">
        <v>114</v>
      </c>
      <c r="Y8" s="183" t="s">
        <v>84</v>
      </c>
      <c r="Z8" s="182" t="s">
        <v>115</v>
      </c>
      <c r="AA8" s="182" t="s">
        <v>116</v>
      </c>
      <c r="AB8" s="184" t="s">
        <v>92</v>
      </c>
    </row>
    <row r="9" spans="1:28" ht="31" thickBot="1">
      <c r="A9" s="12"/>
      <c r="B9" s="24"/>
      <c r="C9" s="100"/>
      <c r="D9" s="100"/>
      <c r="E9" s="25"/>
      <c r="G9" s="146"/>
      <c r="H9" s="96"/>
      <c r="I9" s="96"/>
      <c r="J9" s="8"/>
      <c r="K9" s="10"/>
      <c r="L9" s="205" t="s">
        <v>56</v>
      </c>
      <c r="M9" s="205" t="s">
        <v>60</v>
      </c>
      <c r="N9" s="205" t="s">
        <v>66</v>
      </c>
      <c r="S9" s="189"/>
      <c r="T9" s="175" t="s">
        <v>71</v>
      </c>
      <c r="U9" s="175" t="s">
        <v>71</v>
      </c>
      <c r="V9" s="177"/>
      <c r="X9" s="86"/>
    </row>
    <row r="10" spans="1:28" ht="16" thickBot="1">
      <c r="A10" s="12"/>
      <c r="B10" s="17" t="s">
        <v>10</v>
      </c>
      <c r="C10" s="99"/>
      <c r="D10" s="99"/>
      <c r="E10" s="26"/>
      <c r="G10" s="139" t="s">
        <v>10</v>
      </c>
      <c r="H10" s="95"/>
      <c r="I10" s="95"/>
      <c r="J10" s="4"/>
      <c r="K10" s="10"/>
      <c r="L10" s="206"/>
      <c r="M10" s="206"/>
      <c r="N10" s="206"/>
      <c r="S10" s="178" t="s">
        <v>0</v>
      </c>
      <c r="T10" s="170" t="s">
        <v>73</v>
      </c>
      <c r="U10" s="170" t="s">
        <v>74</v>
      </c>
      <c r="V10" s="179" t="s">
        <v>79</v>
      </c>
    </row>
    <row r="11" spans="1:28" ht="30">
      <c r="A11" s="12"/>
      <c r="B11" s="27" t="s">
        <v>11</v>
      </c>
      <c r="C11" s="119">
        <v>0.84107142857142847</v>
      </c>
      <c r="D11" s="119">
        <v>3.8410714285714285</v>
      </c>
      <c r="E11" s="14">
        <v>39.493749999999999</v>
      </c>
      <c r="G11" s="152" t="s">
        <v>11</v>
      </c>
      <c r="H11" s="89">
        <v>0.93392857142857144</v>
      </c>
      <c r="I11" s="89">
        <v>4.6017857142857137</v>
      </c>
      <c r="J11" s="1">
        <v>36.595833333333331</v>
      </c>
      <c r="K11" s="10"/>
      <c r="L11" s="206"/>
      <c r="M11" s="206"/>
      <c r="N11" s="206"/>
      <c r="S11" s="178" t="s">
        <v>123</v>
      </c>
      <c r="T11" s="170" t="s">
        <v>76</v>
      </c>
      <c r="U11" s="170" t="s">
        <v>94</v>
      </c>
      <c r="V11" s="180" t="s">
        <v>77</v>
      </c>
    </row>
    <row r="12" spans="1:28" ht="15">
      <c r="A12" s="12"/>
      <c r="B12" s="27" t="s">
        <v>13</v>
      </c>
      <c r="C12" s="119">
        <v>0.98333333333333328</v>
      </c>
      <c r="D12" s="119">
        <v>4.4124999999999996</v>
      </c>
      <c r="E12" s="14">
        <v>25.125</v>
      </c>
      <c r="G12" s="152" t="s">
        <v>13</v>
      </c>
      <c r="H12" s="92">
        <v>0.91874999999999996</v>
      </c>
      <c r="I12" s="92">
        <v>4.645833333333333</v>
      </c>
      <c r="J12" s="5">
        <v>16.55</v>
      </c>
      <c r="K12" s="10"/>
      <c r="L12" s="206"/>
      <c r="M12" s="206"/>
      <c r="N12" s="206"/>
      <c r="S12" s="178" t="s">
        <v>10</v>
      </c>
      <c r="T12" s="170" t="s">
        <v>99</v>
      </c>
      <c r="U12" s="170" t="s">
        <v>100</v>
      </c>
      <c r="V12" s="180" t="s">
        <v>81</v>
      </c>
    </row>
    <row r="13" spans="1:28" ht="28">
      <c r="A13" s="12"/>
      <c r="B13" s="27" t="s">
        <v>14</v>
      </c>
      <c r="C13" s="119">
        <v>0.94166666666666665</v>
      </c>
      <c r="D13" s="119">
        <v>3.6270833333333337</v>
      </c>
      <c r="E13" s="14">
        <v>38.099999999999994</v>
      </c>
      <c r="G13" s="152" t="s">
        <v>14</v>
      </c>
      <c r="H13" s="92">
        <v>1</v>
      </c>
      <c r="I13" s="92">
        <v>4.4312500000000004</v>
      </c>
      <c r="J13" s="5">
        <v>36.862499999999997</v>
      </c>
      <c r="K13" s="10"/>
      <c r="L13" s="207"/>
      <c r="M13" s="207"/>
      <c r="N13" s="207"/>
      <c r="S13" s="178" t="s">
        <v>20</v>
      </c>
      <c r="T13" s="170" t="s">
        <v>104</v>
      </c>
      <c r="U13" s="170" t="s">
        <v>105</v>
      </c>
      <c r="V13" s="179" t="s">
        <v>80</v>
      </c>
    </row>
    <row r="14" spans="1:28" ht="15.75" customHeight="1">
      <c r="A14" s="12"/>
      <c r="B14" s="27" t="s">
        <v>15</v>
      </c>
      <c r="C14" s="119">
        <v>1</v>
      </c>
      <c r="D14" s="119">
        <v>4.2249999999999996</v>
      </c>
      <c r="E14" s="14">
        <v>24.05125</v>
      </c>
      <c r="G14" s="152" t="s">
        <v>15</v>
      </c>
      <c r="H14" s="92">
        <v>1</v>
      </c>
      <c r="I14" s="92">
        <v>4.75</v>
      </c>
      <c r="J14" s="5">
        <v>24.237500000000001</v>
      </c>
      <c r="K14" s="10"/>
      <c r="S14" s="178" t="s">
        <v>24</v>
      </c>
      <c r="T14" s="170" t="s">
        <v>109</v>
      </c>
      <c r="U14" s="170" t="s">
        <v>110</v>
      </c>
      <c r="V14" s="179" t="s">
        <v>88</v>
      </c>
    </row>
    <row r="15" spans="1:28" ht="15">
      <c r="A15" s="12"/>
      <c r="B15" s="27" t="s">
        <v>16</v>
      </c>
      <c r="C15" s="119">
        <v>1</v>
      </c>
      <c r="D15" s="119">
        <v>4.0250000000000004</v>
      </c>
      <c r="E15" s="14">
        <v>23.933750000000003</v>
      </c>
      <c r="G15" s="152" t="s">
        <v>16</v>
      </c>
      <c r="H15" s="92">
        <v>1</v>
      </c>
      <c r="I15" s="92">
        <v>4.5125000000000002</v>
      </c>
      <c r="J15" s="5">
        <v>29.55</v>
      </c>
      <c r="K15" s="10"/>
      <c r="S15" s="178" t="s">
        <v>31</v>
      </c>
      <c r="T15" s="170" t="s">
        <v>91</v>
      </c>
      <c r="U15" s="170" t="s">
        <v>114</v>
      </c>
      <c r="V15" s="180" t="s">
        <v>84</v>
      </c>
    </row>
    <row r="16" spans="1:28" ht="30">
      <c r="A16" s="12"/>
      <c r="B16" s="27" t="s">
        <v>124</v>
      </c>
      <c r="C16" s="119">
        <v>0.77500000000000002</v>
      </c>
      <c r="D16" s="119">
        <v>3.2875000000000001</v>
      </c>
      <c r="E16" s="14">
        <v>35.546250000000001</v>
      </c>
      <c r="G16" s="152" t="s">
        <v>124</v>
      </c>
      <c r="H16" s="92">
        <v>1</v>
      </c>
      <c r="I16" s="92">
        <v>4.4000000000000004</v>
      </c>
      <c r="J16" s="5">
        <v>28.737500000000001</v>
      </c>
      <c r="K16" s="10"/>
      <c r="S16" s="189"/>
      <c r="T16" s="185" t="s">
        <v>71</v>
      </c>
      <c r="U16" s="185" t="s">
        <v>71</v>
      </c>
      <c r="V16" s="190"/>
    </row>
    <row r="17" spans="1:22" ht="46">
      <c r="A17" s="11" t="s">
        <v>52</v>
      </c>
      <c r="B17" s="27" t="s">
        <v>18</v>
      </c>
      <c r="C17" s="119">
        <v>0.9375</v>
      </c>
      <c r="D17" s="119">
        <v>4.2874999999999996</v>
      </c>
      <c r="E17" s="14">
        <v>27.387499999999999</v>
      </c>
      <c r="G17" s="152" t="s">
        <v>18</v>
      </c>
      <c r="H17" s="92">
        <v>0.88749999999999996</v>
      </c>
      <c r="I17" s="92">
        <v>4.25</v>
      </c>
      <c r="J17" s="5">
        <v>25.087499999999999</v>
      </c>
      <c r="S17" s="178" t="s">
        <v>0</v>
      </c>
      <c r="T17" s="170" t="s">
        <v>73</v>
      </c>
      <c r="U17" s="170" t="s">
        <v>74</v>
      </c>
      <c r="V17" s="179" t="s">
        <v>79</v>
      </c>
    </row>
    <row r="18" spans="1:22" ht="31" thickBot="1">
      <c r="A18" s="12"/>
      <c r="B18" s="28" t="s">
        <v>19</v>
      </c>
      <c r="C18" s="115">
        <v>0.5</v>
      </c>
      <c r="D18" s="115">
        <v>1.9375</v>
      </c>
      <c r="E18" s="23">
        <v>48.818749999999994</v>
      </c>
      <c r="G18" s="153" t="s">
        <v>19</v>
      </c>
      <c r="H18" s="91">
        <v>0.4375</v>
      </c>
      <c r="I18" s="91">
        <v>2.1749999999999998</v>
      </c>
      <c r="J18" s="2">
        <v>53.762500000000003</v>
      </c>
      <c r="S18" s="178" t="s">
        <v>123</v>
      </c>
      <c r="T18" s="170" t="s">
        <v>76</v>
      </c>
      <c r="U18" s="170" t="s">
        <v>94</v>
      </c>
      <c r="V18" s="180" t="s">
        <v>77</v>
      </c>
    </row>
    <row r="19" spans="1:22" ht="16" thickBot="1">
      <c r="A19" s="12"/>
      <c r="B19" s="24"/>
      <c r="C19" s="100"/>
      <c r="D19" s="100"/>
      <c r="E19" s="25"/>
      <c r="G19" s="146"/>
      <c r="H19" s="96"/>
      <c r="I19" s="96"/>
      <c r="J19" s="8"/>
      <c r="S19" s="178" t="s">
        <v>10</v>
      </c>
      <c r="T19" s="170" t="s">
        <v>99</v>
      </c>
      <c r="U19" s="170" t="s">
        <v>100</v>
      </c>
      <c r="V19" s="180" t="s">
        <v>81</v>
      </c>
    </row>
    <row r="20" spans="1:22" ht="28">
      <c r="A20" s="12"/>
      <c r="B20" s="17" t="s">
        <v>20</v>
      </c>
      <c r="C20" s="99"/>
      <c r="D20" s="99"/>
      <c r="E20" s="26"/>
      <c r="G20" s="139" t="s">
        <v>20</v>
      </c>
      <c r="H20" s="93"/>
      <c r="I20" s="93"/>
      <c r="J20" s="7"/>
      <c r="L20" s="204" t="s">
        <v>57</v>
      </c>
      <c r="M20" s="204" t="s">
        <v>59</v>
      </c>
      <c r="N20" s="204" t="s">
        <v>67</v>
      </c>
      <c r="S20" s="178" t="s">
        <v>20</v>
      </c>
      <c r="T20" s="170" t="s">
        <v>104</v>
      </c>
      <c r="U20" s="170" t="s">
        <v>105</v>
      </c>
      <c r="V20" s="179" t="s">
        <v>80</v>
      </c>
    </row>
    <row r="21" spans="1:22" ht="28">
      <c r="A21" s="12"/>
      <c r="B21" s="27" t="s">
        <v>21</v>
      </c>
      <c r="C21" s="119">
        <v>0.9375</v>
      </c>
      <c r="D21" s="119">
        <v>4.5</v>
      </c>
      <c r="E21" s="14">
        <v>20.633749999999999</v>
      </c>
      <c r="G21" s="152" t="s">
        <v>21</v>
      </c>
      <c r="H21" s="92">
        <v>1</v>
      </c>
      <c r="I21" s="92">
        <v>4.8000000000000007</v>
      </c>
      <c r="J21" s="6">
        <v>14.4375</v>
      </c>
      <c r="L21" s="204"/>
      <c r="M21" s="204"/>
      <c r="N21" s="204"/>
      <c r="S21" s="178" t="s">
        <v>24</v>
      </c>
      <c r="T21" s="170" t="s">
        <v>109</v>
      </c>
      <c r="U21" s="170" t="s">
        <v>110</v>
      </c>
      <c r="V21" s="179" t="s">
        <v>88</v>
      </c>
    </row>
    <row r="22" spans="1:22" ht="16" thickBot="1">
      <c r="A22" s="12"/>
      <c r="B22" s="27" t="s">
        <v>22</v>
      </c>
      <c r="C22" s="119">
        <v>0.88749999999999996</v>
      </c>
      <c r="D22" s="119">
        <v>3.1375000000000002</v>
      </c>
      <c r="E22" s="14" t="s">
        <v>12</v>
      </c>
      <c r="G22" s="152" t="s">
        <v>22</v>
      </c>
      <c r="H22" s="92">
        <v>1</v>
      </c>
      <c r="I22" s="92">
        <v>3.3875000000000002</v>
      </c>
      <c r="J22" s="6" t="s">
        <v>12</v>
      </c>
      <c r="L22" s="204"/>
      <c r="M22" s="204"/>
      <c r="N22" s="204"/>
      <c r="S22" s="181" t="s">
        <v>31</v>
      </c>
      <c r="T22" s="182" t="s">
        <v>91</v>
      </c>
      <c r="U22" s="182" t="s">
        <v>114</v>
      </c>
      <c r="V22" s="191" t="s">
        <v>84</v>
      </c>
    </row>
    <row r="23" spans="1:22" ht="16" thickBot="1">
      <c r="A23" s="12"/>
      <c r="B23" s="28" t="s">
        <v>23</v>
      </c>
      <c r="C23" s="115">
        <v>0.9375</v>
      </c>
      <c r="D23" s="115">
        <v>4.2750000000000004</v>
      </c>
      <c r="E23" s="23">
        <v>16.063749999999999</v>
      </c>
      <c r="G23" s="153" t="s">
        <v>23</v>
      </c>
      <c r="H23" s="91">
        <v>1</v>
      </c>
      <c r="I23" s="91">
        <v>4.2625000000000002</v>
      </c>
      <c r="J23" s="3">
        <v>20.824999999999999</v>
      </c>
      <c r="L23" s="204"/>
      <c r="M23" s="204"/>
      <c r="N23" s="204"/>
    </row>
    <row r="24" spans="1:22" ht="16" thickBot="1">
      <c r="A24" s="12"/>
      <c r="B24" s="24"/>
      <c r="C24" s="100"/>
      <c r="D24" s="100"/>
      <c r="E24" s="25"/>
      <c r="G24" s="146"/>
      <c r="H24" s="96"/>
      <c r="I24" s="96"/>
      <c r="J24" s="8"/>
      <c r="L24" s="204"/>
      <c r="M24" s="204"/>
      <c r="N24" s="204"/>
    </row>
    <row r="25" spans="1:22" ht="15">
      <c r="A25" s="12"/>
      <c r="B25" s="17" t="s">
        <v>24</v>
      </c>
      <c r="C25" s="99"/>
      <c r="D25" s="99"/>
      <c r="E25" s="26"/>
      <c r="G25" s="139" t="s">
        <v>24</v>
      </c>
      <c r="H25" s="93"/>
      <c r="I25" s="93"/>
      <c r="J25" s="7"/>
      <c r="L25" s="204" t="s">
        <v>62</v>
      </c>
      <c r="M25" s="204" t="s">
        <v>63</v>
      </c>
      <c r="N25" s="204" t="s">
        <v>68</v>
      </c>
    </row>
    <row r="26" spans="1:22" ht="15">
      <c r="A26" s="12"/>
      <c r="B26" s="29" t="s">
        <v>25</v>
      </c>
      <c r="C26" s="119">
        <v>0.9375</v>
      </c>
      <c r="D26" s="119">
        <v>4.5875000000000004</v>
      </c>
      <c r="E26" s="14">
        <v>16.933750000000003</v>
      </c>
      <c r="G26" s="155" t="s">
        <v>25</v>
      </c>
      <c r="H26" s="92">
        <v>1</v>
      </c>
      <c r="I26" s="92">
        <v>4.875</v>
      </c>
      <c r="J26" s="5">
        <v>8.7249999999999996</v>
      </c>
      <c r="L26" s="204"/>
      <c r="M26" s="204"/>
      <c r="N26" s="204"/>
    </row>
    <row r="27" spans="1:22" ht="15">
      <c r="A27" s="12"/>
      <c r="B27" s="29" t="s">
        <v>26</v>
      </c>
      <c r="C27" s="119">
        <v>0.76249999999999996</v>
      </c>
      <c r="D27" s="119">
        <v>4.45</v>
      </c>
      <c r="E27" s="14">
        <v>23.21</v>
      </c>
      <c r="G27" s="155" t="s">
        <v>26</v>
      </c>
      <c r="H27" s="92">
        <v>0.9375</v>
      </c>
      <c r="I27" s="92">
        <v>4.6875</v>
      </c>
      <c r="J27" s="5">
        <v>15.987500000000001</v>
      </c>
      <c r="L27" s="204"/>
      <c r="M27" s="204"/>
      <c r="N27" s="204"/>
    </row>
    <row r="28" spans="1:22" ht="15">
      <c r="A28" s="12"/>
      <c r="B28" s="29" t="s">
        <v>27</v>
      </c>
      <c r="C28" s="119">
        <v>0.72499999999999998</v>
      </c>
      <c r="D28" s="119">
        <v>3.5375000000000001</v>
      </c>
      <c r="E28" s="14">
        <v>40.66375</v>
      </c>
      <c r="G28" s="155" t="s">
        <v>27</v>
      </c>
      <c r="H28" s="92">
        <v>0.55000000000000004</v>
      </c>
      <c r="I28" s="92">
        <v>2.75</v>
      </c>
      <c r="J28" s="5">
        <v>49.837499999999999</v>
      </c>
      <c r="L28" s="204"/>
      <c r="M28" s="204"/>
      <c r="N28" s="204"/>
    </row>
    <row r="29" spans="1:22" ht="15">
      <c r="A29" s="12"/>
      <c r="B29" s="29" t="s">
        <v>28</v>
      </c>
      <c r="C29" s="119">
        <v>0.875</v>
      </c>
      <c r="D29" s="119">
        <v>4.9000000000000004</v>
      </c>
      <c r="E29" s="14">
        <v>8.129999999999999</v>
      </c>
      <c r="G29" s="155" t="s">
        <v>28</v>
      </c>
      <c r="H29" s="92">
        <v>1</v>
      </c>
      <c r="I29" s="92">
        <v>5</v>
      </c>
      <c r="J29" s="5">
        <v>5.2</v>
      </c>
      <c r="L29" s="204"/>
      <c r="M29" s="204"/>
      <c r="N29" s="204"/>
    </row>
    <row r="30" spans="1:22" ht="15">
      <c r="A30" s="12"/>
      <c r="B30" s="29" t="s">
        <v>29</v>
      </c>
      <c r="C30" s="119">
        <v>0.6875</v>
      </c>
      <c r="D30" s="119">
        <v>3.3374999999999999</v>
      </c>
      <c r="E30" s="14">
        <v>44.407499999999999</v>
      </c>
      <c r="G30" s="155" t="s">
        <v>29</v>
      </c>
      <c r="H30" s="92">
        <v>1</v>
      </c>
      <c r="I30" s="92">
        <v>4.7125000000000004</v>
      </c>
      <c r="J30" s="5">
        <v>17.625</v>
      </c>
    </row>
    <row r="31" spans="1:22" ht="16" thickBot="1">
      <c r="A31" s="12"/>
      <c r="B31" s="30" t="s">
        <v>30</v>
      </c>
      <c r="C31" s="115">
        <v>0.95</v>
      </c>
      <c r="D31" s="115">
        <v>4.7</v>
      </c>
      <c r="E31" s="23">
        <v>20.607499999999998</v>
      </c>
      <c r="G31" s="156" t="s">
        <v>30</v>
      </c>
      <c r="H31" s="91">
        <v>1</v>
      </c>
      <c r="I31" s="91">
        <v>4.8875000000000002</v>
      </c>
      <c r="J31" s="2">
        <v>14.1875</v>
      </c>
    </row>
    <row r="32" spans="1:22" ht="16" thickBot="1">
      <c r="A32" s="12"/>
      <c r="B32" s="24"/>
      <c r="C32" s="100"/>
      <c r="D32" s="100"/>
      <c r="E32" s="25"/>
      <c r="G32" s="146"/>
      <c r="H32" s="96"/>
      <c r="I32" s="96"/>
      <c r="J32" s="8"/>
    </row>
    <row r="33" spans="1:25" ht="15">
      <c r="A33" s="12"/>
      <c r="B33" s="31" t="s">
        <v>31</v>
      </c>
      <c r="C33" s="99"/>
      <c r="D33" s="99"/>
      <c r="E33" s="26"/>
      <c r="G33" s="157" t="s">
        <v>31</v>
      </c>
      <c r="H33" s="93"/>
      <c r="I33" s="93"/>
      <c r="J33" s="7"/>
      <c r="L33" s="204" t="s">
        <v>61</v>
      </c>
      <c r="M33" s="204" t="s">
        <v>64</v>
      </c>
      <c r="N33" s="204" t="s">
        <v>69</v>
      </c>
    </row>
    <row r="34" spans="1:25" ht="15">
      <c r="A34" s="12"/>
      <c r="B34" s="27" t="s">
        <v>32</v>
      </c>
      <c r="C34" s="119">
        <v>0.95</v>
      </c>
      <c r="D34" s="119">
        <v>4.7249999999999996</v>
      </c>
      <c r="E34" s="14">
        <v>10.428750000000001</v>
      </c>
      <c r="G34" s="152" t="s">
        <v>32</v>
      </c>
      <c r="H34" s="92">
        <v>1</v>
      </c>
      <c r="I34" s="92">
        <v>4.9000000000000004</v>
      </c>
      <c r="J34" s="6">
        <v>8.2750000000000004</v>
      </c>
      <c r="L34" s="204"/>
      <c r="M34" s="204"/>
      <c r="N34" s="204"/>
    </row>
    <row r="35" spans="1:25" ht="15">
      <c r="A35" s="12"/>
      <c r="B35" s="27" t="s">
        <v>33</v>
      </c>
      <c r="C35" s="119">
        <v>0.16250000000000001</v>
      </c>
      <c r="D35" s="119">
        <v>0.58750000000000002</v>
      </c>
      <c r="E35" s="14">
        <v>78.887500000000003</v>
      </c>
      <c r="G35" s="152" t="s">
        <v>33</v>
      </c>
      <c r="H35" s="92">
        <v>0.1125</v>
      </c>
      <c r="I35" s="92">
        <v>1.3125</v>
      </c>
      <c r="J35" s="6">
        <v>71.162499999999994</v>
      </c>
      <c r="L35" s="204"/>
      <c r="M35" s="204"/>
      <c r="N35" s="204"/>
    </row>
    <row r="36" spans="1:25" ht="16" thickBot="1">
      <c r="A36" s="12"/>
      <c r="B36" s="28" t="s">
        <v>34</v>
      </c>
      <c r="C36" s="115">
        <v>0.625</v>
      </c>
      <c r="D36" s="115">
        <v>2.8125</v>
      </c>
      <c r="E36" s="23">
        <v>32.46125</v>
      </c>
      <c r="G36" s="153" t="s">
        <v>34</v>
      </c>
      <c r="H36" s="91">
        <v>0.55000000000000004</v>
      </c>
      <c r="I36" s="91">
        <v>3.4000000000000004</v>
      </c>
      <c r="J36" s="3">
        <v>33.024999999999999</v>
      </c>
      <c r="L36" s="204"/>
      <c r="M36" s="204"/>
      <c r="N36" s="204"/>
    </row>
    <row r="37" spans="1:25" s="32" customFormat="1" ht="15">
      <c r="A37" s="12"/>
      <c r="B37" s="74"/>
      <c r="C37" s="70"/>
      <c r="D37" s="70"/>
      <c r="E37" s="70"/>
      <c r="H37" s="69"/>
      <c r="I37" s="69"/>
      <c r="J37" s="69"/>
      <c r="L37" s="204"/>
      <c r="M37" s="204"/>
      <c r="N37" s="204"/>
      <c r="V37" s="86"/>
      <c r="Y37" s="86"/>
    </row>
    <row r="38" spans="1:25">
      <c r="C38" s="71"/>
      <c r="D38" s="71"/>
      <c r="E38" s="71"/>
      <c r="H38" s="71"/>
      <c r="I38" s="71"/>
      <c r="J38" s="71"/>
    </row>
    <row r="39" spans="1:25" ht="45">
      <c r="A39" s="12"/>
      <c r="B39" s="73"/>
      <c r="C39" s="195" t="s">
        <v>44</v>
      </c>
      <c r="D39" s="195"/>
      <c r="E39" s="195"/>
      <c r="G39" s="125"/>
      <c r="H39" s="124" t="s">
        <v>50</v>
      </c>
      <c r="I39" s="124" t="s">
        <v>51</v>
      </c>
      <c r="J39" s="124" t="s">
        <v>3</v>
      </c>
    </row>
    <row r="40" spans="1:25" ht="46" thickBot="1">
      <c r="A40" s="12"/>
      <c r="B40" s="75" t="s">
        <v>0</v>
      </c>
      <c r="C40" s="137" t="s">
        <v>50</v>
      </c>
      <c r="D40" s="137" t="s">
        <v>51</v>
      </c>
      <c r="E40" s="137" t="s">
        <v>3</v>
      </c>
      <c r="G40" s="192" t="s">
        <v>47</v>
      </c>
      <c r="H40" s="168">
        <f>AVERAGE(H34:H36,H26:H31,H21:H23,H11:H18,H5:H8)</f>
        <v>0.87545882936507935</v>
      </c>
      <c r="I40" s="168">
        <f>AVERAGE(I34:I36,I26:I31,I21:I23,I11:I18,I5:I8)</f>
        <v>4.1699528769841274</v>
      </c>
      <c r="J40" s="168">
        <f>AVERAGE(J34:J36,J26:J31,J23,J21,J11:J18,J5:J8)</f>
        <v>28.399818840579709</v>
      </c>
    </row>
    <row r="41" spans="1:25" ht="15">
      <c r="A41" s="12"/>
      <c r="B41" s="76" t="s">
        <v>123</v>
      </c>
      <c r="C41" s="151"/>
      <c r="D41" s="151"/>
      <c r="E41" s="151"/>
      <c r="G41" s="193" t="s">
        <v>48</v>
      </c>
      <c r="H41" s="168">
        <f>STDEV(H34:H36,H26:H31,H21:H23,H11:H18,H5:H8)</f>
        <v>0.23097275680588944</v>
      </c>
      <c r="I41" s="168">
        <f>STDEV(I34:I36,I26:I31,I21:I23,I11:I18,I5:I8)</f>
        <v>0.9301226023295377</v>
      </c>
      <c r="J41" s="168">
        <f>STDEV(J34:J36,J26:J31,J23,J21,J11:J18,J5:J8)</f>
        <v>15.939668919472792</v>
      </c>
    </row>
    <row r="42" spans="1:25" ht="15">
      <c r="A42" s="12"/>
      <c r="B42" s="77" t="s">
        <v>6</v>
      </c>
      <c r="C42" s="109">
        <v>0.81818181818181812</v>
      </c>
      <c r="D42" s="109">
        <v>4.1818181818181817</v>
      </c>
      <c r="E42" s="158">
        <v>47.127272727272725</v>
      </c>
    </row>
    <row r="43" spans="1:25" ht="15">
      <c r="A43" s="12"/>
      <c r="B43" s="77" t="s">
        <v>7</v>
      </c>
      <c r="C43" s="109">
        <v>0.90909090909090906</v>
      </c>
      <c r="D43" s="109">
        <v>4.0909090909090908</v>
      </c>
      <c r="E43" s="158">
        <v>32.718181818181819</v>
      </c>
    </row>
    <row r="44" spans="1:25" ht="15">
      <c r="A44" s="12"/>
      <c r="B44" s="78" t="s">
        <v>8</v>
      </c>
      <c r="C44" s="109">
        <v>0.81818181818181812</v>
      </c>
      <c r="D44" s="109">
        <v>3.0909090909090908</v>
      </c>
      <c r="E44" s="158">
        <v>63.963636363636368</v>
      </c>
    </row>
    <row r="45" spans="1:25" ht="16" thickBot="1">
      <c r="A45" s="12"/>
      <c r="B45" s="79" t="s">
        <v>9</v>
      </c>
      <c r="C45" s="105">
        <v>0.90909090909090895</v>
      </c>
      <c r="D45" s="105">
        <v>3.6969696969696968</v>
      </c>
      <c r="E45" s="159">
        <v>32.224242424242419</v>
      </c>
    </row>
    <row r="46" spans="1:25" ht="16" thickBot="1">
      <c r="A46" s="12"/>
      <c r="B46" s="80"/>
      <c r="C46" s="100"/>
      <c r="D46" s="100"/>
      <c r="E46" s="147"/>
    </row>
    <row r="47" spans="1:25" ht="15">
      <c r="A47" s="12"/>
      <c r="B47" s="76" t="s">
        <v>10</v>
      </c>
      <c r="C47" s="99"/>
      <c r="D47" s="99"/>
      <c r="E47" s="150"/>
    </row>
    <row r="48" spans="1:25" ht="15">
      <c r="A48" s="12"/>
      <c r="B48" s="81" t="s">
        <v>11</v>
      </c>
      <c r="C48" s="109">
        <v>0.80519480519480524</v>
      </c>
      <c r="D48" s="109">
        <v>3.6363636363636367</v>
      </c>
      <c r="E48" s="158">
        <v>31.309090909090909</v>
      </c>
    </row>
    <row r="49" spans="1:5" ht="15">
      <c r="A49" s="12"/>
      <c r="B49" s="81" t="s">
        <v>13</v>
      </c>
      <c r="C49" s="109">
        <v>0.87878787878787878</v>
      </c>
      <c r="D49" s="109">
        <v>4.6212121212121211</v>
      </c>
      <c r="E49" s="158">
        <v>15.418181818181818</v>
      </c>
    </row>
    <row r="50" spans="1:5" ht="15">
      <c r="A50" s="12"/>
      <c r="B50" s="81" t="s">
        <v>14</v>
      </c>
      <c r="C50" s="109">
        <v>0.72727272727272729</v>
      </c>
      <c r="D50" s="109">
        <v>2.7575757575757578</v>
      </c>
      <c r="E50" s="158">
        <v>45.081818181818178</v>
      </c>
    </row>
    <row r="51" spans="1:5" ht="15">
      <c r="A51" s="12"/>
      <c r="B51" s="81" t="s">
        <v>15</v>
      </c>
      <c r="C51" s="109">
        <v>0.90909090909090906</v>
      </c>
      <c r="D51" s="109">
        <v>4.1818181818181817</v>
      </c>
      <c r="E51" s="158">
        <v>26.627272727272725</v>
      </c>
    </row>
    <row r="52" spans="1:5" ht="15">
      <c r="A52" s="12"/>
      <c r="B52" s="81" t="s">
        <v>16</v>
      </c>
      <c r="C52" s="109">
        <v>0.90909090909090906</v>
      </c>
      <c r="D52" s="109">
        <v>3.3636363636363633</v>
      </c>
      <c r="E52" s="158">
        <v>29.818181818181817</v>
      </c>
    </row>
    <row r="53" spans="1:5" ht="15">
      <c r="A53" s="12"/>
      <c r="B53" s="81" t="s">
        <v>124</v>
      </c>
      <c r="C53" s="109">
        <v>0.63636363636363635</v>
      </c>
      <c r="D53" s="109">
        <v>2.2727272727272725</v>
      </c>
      <c r="E53" s="158">
        <v>48.427272727272729</v>
      </c>
    </row>
    <row r="54" spans="1:5" ht="46">
      <c r="A54" s="11" t="s">
        <v>43</v>
      </c>
      <c r="B54" s="81" t="s">
        <v>18</v>
      </c>
      <c r="C54" s="109">
        <v>1</v>
      </c>
      <c r="D54" s="109">
        <v>4.0909090909090908</v>
      </c>
      <c r="E54" s="158">
        <v>26.918181818181822</v>
      </c>
    </row>
    <row r="55" spans="1:5" ht="16" thickBot="1">
      <c r="A55" s="12"/>
      <c r="B55" s="82" t="s">
        <v>19</v>
      </c>
      <c r="C55" s="105">
        <v>0.54545454545454541</v>
      </c>
      <c r="D55" s="105">
        <v>2.0909090909090908</v>
      </c>
      <c r="E55" s="159">
        <v>39.709090909090911</v>
      </c>
    </row>
    <row r="56" spans="1:5" ht="16" thickBot="1">
      <c r="A56" s="12"/>
      <c r="B56" s="80"/>
      <c r="C56" s="100"/>
      <c r="D56" s="100"/>
      <c r="E56" s="147"/>
    </row>
    <row r="57" spans="1:5" ht="15">
      <c r="A57" s="12"/>
      <c r="B57" s="76" t="s">
        <v>20</v>
      </c>
      <c r="C57" s="99"/>
      <c r="D57" s="99"/>
      <c r="E57" s="150"/>
    </row>
    <row r="58" spans="1:5" ht="15">
      <c r="A58" s="12"/>
      <c r="B58" s="81" t="s">
        <v>21</v>
      </c>
      <c r="C58" s="109">
        <v>1</v>
      </c>
      <c r="D58" s="109">
        <v>4.545454545454545</v>
      </c>
      <c r="E58" s="158">
        <v>18.254545454545454</v>
      </c>
    </row>
    <row r="59" spans="1:5" ht="15">
      <c r="A59" s="12"/>
      <c r="B59" s="81" t="s">
        <v>22</v>
      </c>
      <c r="C59" s="109">
        <v>0.63636363636363635</v>
      </c>
      <c r="D59" s="109">
        <v>2.7272727272727271</v>
      </c>
      <c r="E59" s="158" t="s">
        <v>12</v>
      </c>
    </row>
    <row r="60" spans="1:5" ht="16" thickBot="1">
      <c r="A60" s="12"/>
      <c r="B60" s="82" t="s">
        <v>23</v>
      </c>
      <c r="C60" s="105">
        <v>0.90909090909090906</v>
      </c>
      <c r="D60" s="105">
        <v>4</v>
      </c>
      <c r="E60" s="159">
        <v>16.599999999999998</v>
      </c>
    </row>
    <row r="61" spans="1:5" ht="16" thickBot="1">
      <c r="A61" s="12"/>
      <c r="B61" s="80"/>
      <c r="C61" s="100"/>
      <c r="D61" s="100"/>
      <c r="E61" s="147"/>
    </row>
    <row r="62" spans="1:5" ht="15">
      <c r="A62" s="12"/>
      <c r="B62" s="76" t="s">
        <v>24</v>
      </c>
      <c r="C62" s="99"/>
      <c r="D62" s="99"/>
      <c r="E62" s="150"/>
    </row>
    <row r="63" spans="1:5" ht="15">
      <c r="A63" s="12"/>
      <c r="B63" s="83" t="s">
        <v>25</v>
      </c>
      <c r="C63" s="109">
        <v>1</v>
      </c>
      <c r="D63" s="109">
        <v>5</v>
      </c>
      <c r="E63" s="158">
        <v>6.8363636363636369</v>
      </c>
    </row>
    <row r="64" spans="1:5" ht="15">
      <c r="A64" s="12"/>
      <c r="B64" s="83" t="s">
        <v>26</v>
      </c>
      <c r="C64" s="109">
        <v>1</v>
      </c>
      <c r="D64" s="109">
        <v>4.9090909090909101</v>
      </c>
      <c r="E64" s="158">
        <v>5.7909090909090901</v>
      </c>
    </row>
    <row r="65" spans="1:5" ht="15">
      <c r="A65" s="12"/>
      <c r="B65" s="83" t="s">
        <v>27</v>
      </c>
      <c r="C65" s="109">
        <v>0.90909090909090906</v>
      </c>
      <c r="D65" s="109">
        <v>4.2727272727272725</v>
      </c>
      <c r="E65" s="158">
        <v>25.290909090909089</v>
      </c>
    </row>
    <row r="66" spans="1:5" ht="15">
      <c r="A66" s="12"/>
      <c r="B66" s="83" t="s">
        <v>28</v>
      </c>
      <c r="C66" s="109">
        <v>1</v>
      </c>
      <c r="D66" s="109">
        <v>4.9090909090909101</v>
      </c>
      <c r="E66" s="158">
        <v>7.7545454545454557</v>
      </c>
    </row>
    <row r="67" spans="1:5" ht="15">
      <c r="A67" s="12"/>
      <c r="B67" s="83" t="s">
        <v>29</v>
      </c>
      <c r="C67" s="109">
        <v>0.90909090909090906</v>
      </c>
      <c r="D67" s="109">
        <v>4.0909090909090908</v>
      </c>
      <c r="E67" s="158">
        <v>34.654545454545456</v>
      </c>
    </row>
    <row r="68" spans="1:5" ht="16" thickBot="1">
      <c r="A68" s="12"/>
      <c r="B68" s="84" t="s">
        <v>30</v>
      </c>
      <c r="C68" s="105">
        <v>0.90909090909090906</v>
      </c>
      <c r="D68" s="105">
        <v>4.2727272727272725</v>
      </c>
      <c r="E68" s="159">
        <v>19.27272727272727</v>
      </c>
    </row>
    <row r="69" spans="1:5" ht="16" thickBot="1">
      <c r="A69" s="12"/>
      <c r="B69" s="80"/>
      <c r="C69" s="100"/>
      <c r="D69" s="100"/>
      <c r="E69" s="147"/>
    </row>
    <row r="70" spans="1:5" ht="15">
      <c r="A70" s="12"/>
      <c r="B70" s="85" t="s">
        <v>31</v>
      </c>
      <c r="C70" s="99"/>
      <c r="D70" s="99"/>
      <c r="E70" s="150"/>
    </row>
    <row r="71" spans="1:5" ht="15">
      <c r="A71" s="12"/>
      <c r="B71" s="81" t="s">
        <v>32</v>
      </c>
      <c r="C71" s="109">
        <v>1</v>
      </c>
      <c r="D71" s="109">
        <v>4.545454545454545</v>
      </c>
      <c r="E71" s="158">
        <v>11.336363636363636</v>
      </c>
    </row>
    <row r="72" spans="1:5" ht="15">
      <c r="A72" s="12"/>
      <c r="B72" s="81" t="s">
        <v>33</v>
      </c>
      <c r="C72" s="109">
        <v>0.36363636363636365</v>
      </c>
      <c r="D72" s="109">
        <v>1.3636363636363635</v>
      </c>
      <c r="E72" s="158">
        <v>62.636363636363633</v>
      </c>
    </row>
    <row r="73" spans="1:5" ht="16" thickBot="1">
      <c r="A73" s="12"/>
      <c r="B73" s="82" t="s">
        <v>34</v>
      </c>
      <c r="C73" s="105">
        <v>0.63636363636363635</v>
      </c>
      <c r="D73" s="105">
        <v>3.5454545454545454</v>
      </c>
      <c r="E73" s="159">
        <v>16</v>
      </c>
    </row>
    <row r="75" spans="1:5" ht="15" thickBot="1"/>
    <row r="76" spans="1:5" ht="57.75" customHeight="1">
      <c r="B76" s="128"/>
      <c r="C76" s="196" t="s">
        <v>46</v>
      </c>
      <c r="D76" s="196"/>
      <c r="E76" s="196"/>
    </row>
    <row r="77" spans="1:5" ht="46" thickBot="1">
      <c r="B77" s="136" t="s">
        <v>0</v>
      </c>
      <c r="C77" s="67" t="s">
        <v>50</v>
      </c>
      <c r="D77" s="67" t="s">
        <v>51</v>
      </c>
      <c r="E77" s="67" t="s">
        <v>3</v>
      </c>
    </row>
    <row r="78" spans="1:5" ht="15">
      <c r="B78" s="139" t="s">
        <v>123</v>
      </c>
      <c r="C78" s="57"/>
      <c r="D78" s="56"/>
      <c r="E78" s="65"/>
    </row>
    <row r="79" spans="1:5" ht="15">
      <c r="B79" s="142" t="s">
        <v>6</v>
      </c>
      <c r="C79" s="110">
        <v>0.66666666666666674</v>
      </c>
      <c r="D79" s="98">
        <v>3.3333333333333339</v>
      </c>
      <c r="E79" s="55">
        <v>58.444444444444443</v>
      </c>
    </row>
    <row r="80" spans="1:5" ht="15">
      <c r="B80" s="142" t="s">
        <v>7</v>
      </c>
      <c r="C80" s="110">
        <v>1</v>
      </c>
      <c r="D80" s="98">
        <v>4.1111111111111116</v>
      </c>
      <c r="E80" s="55">
        <v>39.555555555555557</v>
      </c>
    </row>
    <row r="81" spans="1:5" ht="15">
      <c r="B81" s="143" t="s">
        <v>8</v>
      </c>
      <c r="C81" s="110">
        <v>0.55555555555555558</v>
      </c>
      <c r="D81" s="98">
        <v>2.6666666666666665</v>
      </c>
      <c r="E81" s="55">
        <v>59.222222222222221</v>
      </c>
    </row>
    <row r="82" spans="1:5" ht="16" thickBot="1">
      <c r="B82" s="144" t="s">
        <v>9</v>
      </c>
      <c r="C82" s="97">
        <v>0.85185185185185175</v>
      </c>
      <c r="D82" s="90">
        <v>4.1481481481481488</v>
      </c>
      <c r="E82" s="48">
        <v>35.074074074074069</v>
      </c>
    </row>
    <row r="83" spans="1:5" ht="16" thickBot="1">
      <c r="B83" s="146"/>
      <c r="C83" s="96"/>
      <c r="D83" s="96"/>
      <c r="E83" s="61"/>
    </row>
    <row r="84" spans="1:5" ht="16" thickBot="1">
      <c r="B84" s="139" t="s">
        <v>10</v>
      </c>
      <c r="C84" s="95"/>
      <c r="D84" s="95"/>
      <c r="E84" s="47"/>
    </row>
    <row r="85" spans="1:5" ht="15">
      <c r="B85" s="152" t="s">
        <v>11</v>
      </c>
      <c r="C85" s="94">
        <v>0.82539682539682535</v>
      </c>
      <c r="D85" s="89">
        <v>4.1904761904761898</v>
      </c>
      <c r="E85" s="43">
        <v>24.777777777777779</v>
      </c>
    </row>
    <row r="86" spans="1:5" ht="15">
      <c r="B86" s="152" t="s">
        <v>13</v>
      </c>
      <c r="C86" s="110">
        <v>0.92592592592592582</v>
      </c>
      <c r="D86" s="92">
        <v>4.2962962962962967</v>
      </c>
      <c r="E86" s="53">
        <v>24.777777777777779</v>
      </c>
    </row>
    <row r="87" spans="1:5" ht="15">
      <c r="B87" s="152" t="s">
        <v>14</v>
      </c>
      <c r="C87" s="110">
        <v>0.94444444444444442</v>
      </c>
      <c r="D87" s="92">
        <v>4.018518518518519</v>
      </c>
      <c r="E87" s="53">
        <v>33.111111111111114</v>
      </c>
    </row>
    <row r="88" spans="1:5" ht="15">
      <c r="B88" s="152" t="s">
        <v>15</v>
      </c>
      <c r="C88" s="110">
        <v>0.88888888888888884</v>
      </c>
      <c r="D88" s="92">
        <v>4</v>
      </c>
      <c r="E88" s="53">
        <v>34.333333333333336</v>
      </c>
    </row>
    <row r="89" spans="1:5" ht="15">
      <c r="B89" s="152" t="s">
        <v>16</v>
      </c>
      <c r="C89" s="110">
        <v>0.77777777777777768</v>
      </c>
      <c r="D89" s="92">
        <v>3.6666666666666665</v>
      </c>
      <c r="E89" s="53">
        <v>34.333333333333336</v>
      </c>
    </row>
    <row r="90" spans="1:5" ht="15">
      <c r="B90" s="152" t="s">
        <v>124</v>
      </c>
      <c r="C90" s="110">
        <v>0.88888888888888884</v>
      </c>
      <c r="D90" s="92">
        <v>4</v>
      </c>
      <c r="E90" s="53">
        <v>30.666666666666668</v>
      </c>
    </row>
    <row r="91" spans="1:5" ht="46">
      <c r="A91" s="127" t="s">
        <v>45</v>
      </c>
      <c r="B91" s="152" t="s">
        <v>18</v>
      </c>
      <c r="C91" s="110">
        <v>0.44444444444444442</v>
      </c>
      <c r="D91" s="92">
        <v>1.8888888888888888</v>
      </c>
      <c r="E91" s="53">
        <v>60.111111111111114</v>
      </c>
    </row>
    <row r="92" spans="1:5" ht="16" thickBot="1">
      <c r="B92" s="153" t="s">
        <v>19</v>
      </c>
      <c r="C92" s="97">
        <v>0</v>
      </c>
      <c r="D92" s="91">
        <v>0</v>
      </c>
      <c r="E92" s="41">
        <v>90</v>
      </c>
    </row>
    <row r="93" spans="1:5" ht="16" thickBot="1">
      <c r="B93" s="146"/>
      <c r="C93" s="96"/>
      <c r="D93" s="96"/>
      <c r="E93" s="61"/>
    </row>
    <row r="94" spans="1:5" ht="15">
      <c r="B94" s="139" t="s">
        <v>20</v>
      </c>
      <c r="C94" s="93"/>
      <c r="D94" s="93"/>
      <c r="E94" s="59"/>
    </row>
    <row r="95" spans="1:5" ht="15">
      <c r="B95" s="152" t="s">
        <v>21</v>
      </c>
      <c r="C95" s="110">
        <v>0.88888888888888884</v>
      </c>
      <c r="D95" s="92">
        <v>3.7777777777777777</v>
      </c>
      <c r="E95" s="51">
        <v>21.222222222222221</v>
      </c>
    </row>
    <row r="96" spans="1:5" ht="15">
      <c r="B96" s="152" t="s">
        <v>22</v>
      </c>
      <c r="C96" s="110">
        <v>0.77777777777777768</v>
      </c>
      <c r="D96" s="92">
        <v>2.4444444444444442</v>
      </c>
      <c r="E96" s="52" t="s">
        <v>12</v>
      </c>
    </row>
    <row r="97" spans="2:5" ht="16" thickBot="1">
      <c r="B97" s="153" t="s">
        <v>23</v>
      </c>
      <c r="C97" s="97">
        <v>0.88888888888888884</v>
      </c>
      <c r="D97" s="91">
        <v>4</v>
      </c>
      <c r="E97" s="39">
        <v>21.888888888888889</v>
      </c>
    </row>
    <row r="98" spans="2:5" ht="16" thickBot="1">
      <c r="B98" s="146"/>
      <c r="C98" s="96"/>
      <c r="D98" s="96"/>
      <c r="E98" s="61"/>
    </row>
    <row r="99" spans="2:5" ht="15">
      <c r="B99" s="139" t="s">
        <v>24</v>
      </c>
      <c r="C99" s="93"/>
      <c r="D99" s="93"/>
      <c r="E99" s="59"/>
    </row>
    <row r="100" spans="2:5" ht="15">
      <c r="B100" s="155" t="s">
        <v>25</v>
      </c>
      <c r="C100" s="92">
        <v>1</v>
      </c>
      <c r="D100" s="92">
        <v>5</v>
      </c>
      <c r="E100" s="53">
        <v>12.333333333333334</v>
      </c>
    </row>
    <row r="101" spans="2:5" ht="15">
      <c r="B101" s="155" t="s">
        <v>26</v>
      </c>
      <c r="C101" s="92">
        <v>1</v>
      </c>
      <c r="D101" s="92">
        <v>4.8888888888888884</v>
      </c>
      <c r="E101" s="53">
        <v>14.666666666666666</v>
      </c>
    </row>
    <row r="102" spans="2:5" ht="15">
      <c r="B102" s="155" t="s">
        <v>27</v>
      </c>
      <c r="C102" s="92">
        <v>0.44444444444444442</v>
      </c>
      <c r="D102" s="92">
        <v>2.2222222222222223</v>
      </c>
      <c r="E102" s="53">
        <v>51.777777777777779</v>
      </c>
    </row>
    <row r="103" spans="2:5" ht="15">
      <c r="B103" s="155" t="s">
        <v>28</v>
      </c>
      <c r="C103" s="92">
        <v>1</v>
      </c>
      <c r="D103" s="92">
        <v>4.7777777777777777</v>
      </c>
      <c r="E103" s="53">
        <v>5.333333333333333</v>
      </c>
    </row>
    <row r="104" spans="2:5" ht="15">
      <c r="B104" s="155" t="s">
        <v>29</v>
      </c>
      <c r="C104" s="92">
        <v>0.66666666666666674</v>
      </c>
      <c r="D104" s="92">
        <v>3.1111111111111112</v>
      </c>
      <c r="E104" s="53">
        <v>47.666666666666664</v>
      </c>
    </row>
    <row r="105" spans="2:5" ht="16" thickBot="1">
      <c r="B105" s="156" t="s">
        <v>30</v>
      </c>
      <c r="C105" s="91">
        <v>1</v>
      </c>
      <c r="D105" s="91">
        <v>4.6666666666666661</v>
      </c>
      <c r="E105" s="41">
        <v>18</v>
      </c>
    </row>
    <row r="106" spans="2:5" ht="16" thickBot="1">
      <c r="B106" s="146"/>
      <c r="C106" s="96"/>
      <c r="D106" s="96"/>
      <c r="E106" s="61"/>
    </row>
    <row r="107" spans="2:5" ht="15">
      <c r="B107" s="157" t="s">
        <v>31</v>
      </c>
      <c r="C107" s="93"/>
      <c r="D107" s="93"/>
      <c r="E107" s="59"/>
    </row>
    <row r="108" spans="2:5" ht="15">
      <c r="B108" s="152" t="s">
        <v>32</v>
      </c>
      <c r="C108" s="92">
        <v>0.88888888888888884</v>
      </c>
      <c r="D108" s="92">
        <v>4.3333333333333339</v>
      </c>
      <c r="E108" s="53">
        <v>17.111111111111111</v>
      </c>
    </row>
    <row r="109" spans="2:5" ht="15">
      <c r="B109" s="152" t="s">
        <v>33</v>
      </c>
      <c r="C109" s="92">
        <v>0</v>
      </c>
      <c r="D109" s="92">
        <v>0.88888888888888895</v>
      </c>
      <c r="E109" s="53">
        <v>81.666666666666671</v>
      </c>
    </row>
    <row r="110" spans="2:5" ht="16" thickBot="1">
      <c r="B110" s="153" t="s">
        <v>34</v>
      </c>
      <c r="C110" s="91">
        <v>0.55555555555555558</v>
      </c>
      <c r="D110" s="91">
        <v>2.4444444444444442</v>
      </c>
      <c r="E110" s="41">
        <v>47.777777777777779</v>
      </c>
    </row>
    <row r="112" spans="2:5" ht="45">
      <c r="B112" s="125"/>
      <c r="C112" s="124" t="s">
        <v>50</v>
      </c>
      <c r="D112" s="124" t="s">
        <v>51</v>
      </c>
      <c r="E112" s="124" t="s">
        <v>3</v>
      </c>
    </row>
    <row r="113" spans="2:5">
      <c r="B113" s="192" t="s">
        <v>47</v>
      </c>
      <c r="C113" s="168">
        <f>AVERAGE(C108:C110,C100:C105,C95:C97,C85:C92,C79:C82,C71:C73,C63:C68,C58:C60,C48:C55,C42:C45,C34:C36,C26:C31,C21:C23,C11:C18,C5:C8)</f>
        <v>0.80460257335257368</v>
      </c>
      <c r="D113" s="168">
        <f>AVERAGE(D108:D110,D100:D105,D95:D97,D85:D92,D79:D82,D71:D73,D63:D68,D58:D60,D48:D55,D42:D45,D34:D36,D26:D31,D21:D23,D11:D18,D5:D8)</f>
        <v>3.6471836837288225</v>
      </c>
      <c r="E113" s="168">
        <f>AVERAGE(E108:E110,E100:E105,E97,E95,E85:E92,E79:E82,E71:E73,E63:E68,E60,E58,E48:E55,E42:E45,E34:E36,E26:E31,E23,E21,E11:E18,E5:E8)</f>
        <v>32.729883557800214</v>
      </c>
    </row>
    <row r="114" spans="2:5">
      <c r="B114" s="193" t="s">
        <v>48</v>
      </c>
      <c r="C114" s="168">
        <f>STDEV(C108:C110,C100:C105,C95:C97,C85:C92,C79:C82,C71:C73,C63:C68,C58:C60,C48:C55,C42:C45,C34:C36,C26:C31,C21:C23,C11:C18,C5:C8)</f>
        <v>0.22208363466880446</v>
      </c>
      <c r="D114" s="168">
        <f>STDEV(D108:D110,D100:D105,D95:D97,D85:D92,D79:D82,D71:D73,D63:D68,D58:D60,D48:D55,D42:D45,D34:D36,D26:D31,D21:D23,D11:D18,D5:D8)</f>
        <v>1.0733531705439274</v>
      </c>
      <c r="E114" s="168">
        <f>STDEV(E108:E110,E100:E105,E97,E95,E85:E92,E79:E82,E71:E73,E63:E68,E60,E58,E48:E55,E42:E45,E34:E36,E26:E31,E23,E21,E11:E18,E5:E8)</f>
        <v>18.28717239924579</v>
      </c>
    </row>
  </sheetData>
  <mergeCells count="22">
    <mergeCell ref="H2:J2"/>
    <mergeCell ref="B1:E1"/>
    <mergeCell ref="C2:E2"/>
    <mergeCell ref="L4:L8"/>
    <mergeCell ref="L2:N2"/>
    <mergeCell ref="H1:J1"/>
    <mergeCell ref="C76:E76"/>
    <mergeCell ref="C39:E39"/>
    <mergeCell ref="M4:M8"/>
    <mergeCell ref="N4:N8"/>
    <mergeCell ref="L9:L13"/>
    <mergeCell ref="M9:M13"/>
    <mergeCell ref="N9:N13"/>
    <mergeCell ref="L20:L24"/>
    <mergeCell ref="M20:M24"/>
    <mergeCell ref="N20:N24"/>
    <mergeCell ref="L25:L29"/>
    <mergeCell ref="M25:M29"/>
    <mergeCell ref="N25:N29"/>
    <mergeCell ref="L33:L37"/>
    <mergeCell ref="M33:M37"/>
    <mergeCell ref="N33:N37"/>
  </mergeCells>
  <phoneticPr fontId="18" type="noConversion"/>
  <pageMargins left="0.2" right="0.2" top="0.25" bottom="0.25" header="0.3" footer="0.3"/>
  <pageSetup scale="60" orientation="portrait"/>
  <colBreaks count="2" manualBreakCount="2">
    <brk id="6" max="1048575" man="1"/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0"/>
  <sheetViews>
    <sheetView topLeftCell="B1" zoomScale="55" zoomScaleNormal="55" zoomScalePageLayoutView="55" workbookViewId="0">
      <selection activeCell="G42" sqref="G42"/>
    </sheetView>
  </sheetViews>
  <sheetFormatPr baseColWidth="10" defaultColWidth="8.83203125" defaultRowHeight="14" x14ac:dyDescent="0"/>
  <cols>
    <col min="1" max="1" width="29.5" style="86" customWidth="1"/>
    <col min="2" max="2" width="10" style="86" customWidth="1"/>
    <col min="3" max="3" width="48.83203125" style="86" customWidth="1"/>
    <col min="4" max="4" width="23.5" style="86" customWidth="1"/>
    <col min="5" max="5" width="18" style="86" customWidth="1"/>
    <col min="6" max="7" width="19.33203125" style="86" customWidth="1"/>
    <col min="8" max="8" width="21.33203125" style="86" customWidth="1"/>
    <col min="9" max="9" width="27.5" style="86" customWidth="1"/>
    <col min="10" max="13" width="8.83203125" style="86"/>
    <col min="14" max="14" width="18" style="86" customWidth="1"/>
    <col min="15" max="15" width="19.33203125" style="86" customWidth="1"/>
    <col min="16" max="16" width="21.33203125" style="86" customWidth="1"/>
    <col min="17" max="17" width="27.5" style="86" customWidth="1"/>
    <col min="18" max="18" width="9.1640625" style="86" customWidth="1"/>
    <col min="19" max="16384" width="8.83203125" style="86"/>
  </cols>
  <sheetData>
    <row r="1" spans="1:18" ht="24" thickBot="1">
      <c r="C1" s="197" t="s">
        <v>36</v>
      </c>
      <c r="D1" s="197"/>
      <c r="E1" s="197"/>
      <c r="F1" s="197"/>
      <c r="G1" s="197"/>
      <c r="H1" s="197"/>
      <c r="I1" s="197"/>
      <c r="N1" s="198" t="s">
        <v>38</v>
      </c>
      <c r="O1" s="198"/>
      <c r="P1" s="198"/>
      <c r="Q1" s="198"/>
      <c r="R1" s="198"/>
    </row>
    <row r="2" spans="1:18" ht="15.75" customHeight="1">
      <c r="A2" s="12"/>
      <c r="B2" s="12"/>
      <c r="C2" s="128"/>
      <c r="D2" s="199" t="s">
        <v>37</v>
      </c>
      <c r="E2" s="199"/>
      <c r="F2" s="199"/>
      <c r="G2" s="199"/>
      <c r="H2" s="199"/>
      <c r="I2" s="199"/>
      <c r="N2" s="200" t="s">
        <v>39</v>
      </c>
      <c r="O2" s="200"/>
      <c r="P2" s="200"/>
      <c r="Q2" s="201"/>
    </row>
    <row r="3" spans="1:18" ht="61.5" customHeight="1" thickBot="1">
      <c r="A3" s="12"/>
      <c r="B3" s="12"/>
      <c r="C3" s="136" t="s">
        <v>0</v>
      </c>
      <c r="D3" s="137" t="s">
        <v>1</v>
      </c>
      <c r="E3" s="137"/>
      <c r="F3" s="137" t="s">
        <v>2</v>
      </c>
      <c r="G3" s="137"/>
      <c r="H3" s="137" t="s">
        <v>3</v>
      </c>
      <c r="I3" s="137" t="s">
        <v>4</v>
      </c>
      <c r="N3" s="67" t="s">
        <v>1</v>
      </c>
      <c r="O3" s="67" t="s">
        <v>2</v>
      </c>
      <c r="P3" s="67" t="s">
        <v>3</v>
      </c>
      <c r="Q3" s="66" t="s">
        <v>4</v>
      </c>
    </row>
    <row r="4" spans="1:18" ht="15">
      <c r="A4" s="12"/>
      <c r="B4" s="12"/>
      <c r="C4" s="139" t="s">
        <v>5</v>
      </c>
      <c r="D4" s="140"/>
      <c r="E4" s="140"/>
      <c r="F4" s="141"/>
      <c r="G4" s="141"/>
      <c r="H4" s="141"/>
      <c r="I4" s="111"/>
      <c r="N4" s="68"/>
      <c r="O4" s="68"/>
      <c r="P4" s="68"/>
      <c r="Q4" s="64"/>
    </row>
    <row r="5" spans="1:18" ht="15">
      <c r="A5" s="12"/>
      <c r="B5" s="12"/>
      <c r="C5" s="142" t="s">
        <v>6</v>
      </c>
      <c r="D5" s="131">
        <v>87.5</v>
      </c>
      <c r="E5" s="119">
        <f>(D5/100)*1</f>
        <v>0.875</v>
      </c>
      <c r="F5" s="131">
        <v>77.5</v>
      </c>
      <c r="G5" s="119">
        <f>(F5/100)*5</f>
        <v>3.875</v>
      </c>
      <c r="H5" s="131">
        <v>50.487499999999997</v>
      </c>
      <c r="I5" s="116">
        <v>87.499999999999986</v>
      </c>
      <c r="J5" s="102">
        <f>(I5/100)*3</f>
        <v>2.6249999999999996</v>
      </c>
      <c r="N5" s="53">
        <v>62.5</v>
      </c>
      <c r="O5" s="53">
        <v>72.5</v>
      </c>
      <c r="P5" s="53">
        <v>52.75</v>
      </c>
      <c r="Q5" s="37">
        <v>83.333333333333329</v>
      </c>
    </row>
    <row r="6" spans="1:18" ht="15">
      <c r="A6" s="12"/>
      <c r="B6" s="12"/>
      <c r="C6" s="142" t="s">
        <v>7</v>
      </c>
      <c r="D6" s="131">
        <v>100</v>
      </c>
      <c r="E6" s="119">
        <f t="shared" ref="E6:E36" si="0">(D6/100)*1</f>
        <v>1</v>
      </c>
      <c r="F6" s="131">
        <v>75</v>
      </c>
      <c r="G6" s="119">
        <f t="shared" ref="G6:G36" si="1">(F6/100)*5</f>
        <v>3.75</v>
      </c>
      <c r="H6" s="131">
        <v>24.637499999999999</v>
      </c>
      <c r="I6" s="116">
        <v>83.333333333333329</v>
      </c>
      <c r="J6" s="102">
        <f t="shared" ref="J6:J36" si="2">(I6/100)*3</f>
        <v>2.5</v>
      </c>
      <c r="N6" s="53">
        <v>100</v>
      </c>
      <c r="O6" s="53">
        <v>95</v>
      </c>
      <c r="P6" s="53">
        <v>45.25</v>
      </c>
      <c r="Q6" s="37">
        <v>95.833333333333329</v>
      </c>
    </row>
    <row r="7" spans="1:18" ht="15">
      <c r="A7" s="12"/>
      <c r="B7" s="12"/>
      <c r="C7" s="143" t="s">
        <v>8</v>
      </c>
      <c r="D7" s="131">
        <v>87.5</v>
      </c>
      <c r="E7" s="119">
        <f t="shared" si="0"/>
        <v>0.875</v>
      </c>
      <c r="F7" s="131">
        <v>62.5</v>
      </c>
      <c r="G7" s="119">
        <f t="shared" si="1"/>
        <v>3.125</v>
      </c>
      <c r="H7" s="131">
        <v>45.25</v>
      </c>
      <c r="I7" s="116">
        <v>70.833333333333314</v>
      </c>
      <c r="J7" s="102">
        <f t="shared" si="2"/>
        <v>2.1249999999999996</v>
      </c>
      <c r="N7" s="53">
        <v>100</v>
      </c>
      <c r="O7" s="53">
        <v>97.5</v>
      </c>
      <c r="P7" s="53">
        <v>24.75</v>
      </c>
      <c r="Q7" s="37">
        <v>79.166666666666657</v>
      </c>
    </row>
    <row r="8" spans="1:18" ht="16" thickBot="1">
      <c r="A8" s="12"/>
      <c r="B8" s="12"/>
      <c r="C8" s="144" t="s">
        <v>9</v>
      </c>
      <c r="D8" s="145">
        <v>87.499999999999986</v>
      </c>
      <c r="E8" s="115">
        <f t="shared" si="0"/>
        <v>0.87499999999999989</v>
      </c>
      <c r="F8" s="145">
        <v>82.5</v>
      </c>
      <c r="G8" s="115">
        <f t="shared" si="1"/>
        <v>4.125</v>
      </c>
      <c r="H8" s="145">
        <v>35.241666666666667</v>
      </c>
      <c r="I8" s="114">
        <v>84.722222222222229</v>
      </c>
      <c r="J8" s="102">
        <f t="shared" si="2"/>
        <v>2.541666666666667</v>
      </c>
      <c r="N8" s="41">
        <v>87.5</v>
      </c>
      <c r="O8" s="41">
        <v>79.166666666666657</v>
      </c>
      <c r="P8" s="41">
        <v>36.666666666666664</v>
      </c>
      <c r="Q8" s="36">
        <v>81.944444444444429</v>
      </c>
    </row>
    <row r="9" spans="1:18" ht="16" thickBot="1">
      <c r="A9" s="12"/>
      <c r="B9" s="12"/>
      <c r="C9" s="146"/>
      <c r="D9" s="147"/>
      <c r="E9" s="113"/>
      <c r="F9" s="147"/>
      <c r="G9" s="113"/>
      <c r="H9" s="147"/>
      <c r="I9" s="147"/>
      <c r="N9" s="50"/>
      <c r="O9" s="61"/>
      <c r="P9" s="61"/>
      <c r="Q9" s="60"/>
    </row>
    <row r="10" spans="1:18" ht="16" thickBot="1">
      <c r="A10" s="12"/>
      <c r="B10" s="12"/>
      <c r="C10" s="139" t="s">
        <v>10</v>
      </c>
      <c r="D10" s="150"/>
      <c r="E10" s="118"/>
      <c r="F10" s="150"/>
      <c r="G10" s="118"/>
      <c r="H10" s="150"/>
      <c r="I10" s="117"/>
      <c r="N10" s="46"/>
      <c r="O10" s="47"/>
      <c r="P10" s="47"/>
      <c r="Q10" s="45"/>
    </row>
    <row r="11" spans="1:18" ht="15">
      <c r="A11" s="12"/>
      <c r="B11" s="12"/>
      <c r="C11" s="152" t="s">
        <v>11</v>
      </c>
      <c r="D11" s="131">
        <v>91.071428571428569</v>
      </c>
      <c r="E11" s="119">
        <f t="shared" si="0"/>
        <v>0.9107142857142857</v>
      </c>
      <c r="F11" s="131">
        <v>73.928571428571431</v>
      </c>
      <c r="G11" s="119">
        <f t="shared" si="1"/>
        <v>3.6964285714285716</v>
      </c>
      <c r="H11" s="131">
        <v>45.087499999999999</v>
      </c>
      <c r="I11" s="112" t="s">
        <v>12</v>
      </c>
      <c r="J11" s="112" t="s">
        <v>12</v>
      </c>
      <c r="N11" s="43">
        <v>91.071428571428569</v>
      </c>
      <c r="O11" s="43">
        <v>87.5</v>
      </c>
      <c r="P11" s="35">
        <v>49.291666666666664</v>
      </c>
      <c r="Q11" s="34" t="s">
        <v>12</v>
      </c>
    </row>
    <row r="12" spans="1:18" ht="15">
      <c r="A12" s="12"/>
      <c r="B12" s="12"/>
      <c r="C12" s="152" t="s">
        <v>13</v>
      </c>
      <c r="D12" s="131">
        <v>100</v>
      </c>
      <c r="E12" s="119">
        <f t="shared" si="0"/>
        <v>1</v>
      </c>
      <c r="F12" s="131">
        <v>82.5</v>
      </c>
      <c r="G12" s="119">
        <f t="shared" si="1"/>
        <v>4.125</v>
      </c>
      <c r="H12" s="131">
        <v>27.75</v>
      </c>
      <c r="I12" s="112" t="s">
        <v>12</v>
      </c>
      <c r="J12" s="112" t="s">
        <v>12</v>
      </c>
      <c r="N12" s="53">
        <v>93.75</v>
      </c>
      <c r="O12" s="53">
        <v>92.5</v>
      </c>
      <c r="P12" s="51">
        <v>25.5</v>
      </c>
      <c r="Q12" s="37" t="s">
        <v>12</v>
      </c>
    </row>
    <row r="13" spans="1:18" ht="15">
      <c r="A13" s="12"/>
      <c r="B13" s="12"/>
      <c r="C13" s="152" t="s">
        <v>14</v>
      </c>
      <c r="D13" s="131">
        <v>100</v>
      </c>
      <c r="E13" s="119">
        <f t="shared" si="0"/>
        <v>1</v>
      </c>
      <c r="F13" s="131">
        <v>78.75</v>
      </c>
      <c r="G13" s="119">
        <f t="shared" si="1"/>
        <v>3.9375</v>
      </c>
      <c r="H13" s="131">
        <v>32.299999999999997</v>
      </c>
      <c r="I13" s="112" t="s">
        <v>12</v>
      </c>
      <c r="J13" s="112" t="s">
        <v>12</v>
      </c>
      <c r="N13" s="53">
        <v>100</v>
      </c>
      <c r="O13" s="53">
        <v>86.25</v>
      </c>
      <c r="P13" s="51">
        <v>33.625</v>
      </c>
      <c r="Q13" s="37" t="s">
        <v>12</v>
      </c>
    </row>
    <row r="14" spans="1:18" ht="15">
      <c r="A14" s="12"/>
      <c r="B14" s="12"/>
      <c r="C14" s="152" t="s">
        <v>15</v>
      </c>
      <c r="D14" s="131">
        <v>100</v>
      </c>
      <c r="E14" s="119">
        <f t="shared" si="0"/>
        <v>1</v>
      </c>
      <c r="F14" s="131">
        <v>85</v>
      </c>
      <c r="G14" s="119">
        <f t="shared" si="1"/>
        <v>4.25</v>
      </c>
      <c r="H14" s="131">
        <v>17.362500000000001</v>
      </c>
      <c r="I14" s="116">
        <v>91.666666666666657</v>
      </c>
      <c r="J14" s="102">
        <f t="shared" si="2"/>
        <v>2.7499999999999996</v>
      </c>
      <c r="N14" s="53">
        <v>100</v>
      </c>
      <c r="O14" s="53">
        <v>100</v>
      </c>
      <c r="P14" s="51">
        <v>20.375</v>
      </c>
      <c r="Q14" s="37">
        <v>87.5</v>
      </c>
    </row>
    <row r="15" spans="1:18" ht="15">
      <c r="A15" s="12"/>
      <c r="B15" s="12"/>
      <c r="C15" s="152" t="s">
        <v>16</v>
      </c>
      <c r="D15" s="131">
        <v>100</v>
      </c>
      <c r="E15" s="119">
        <f t="shared" si="0"/>
        <v>1</v>
      </c>
      <c r="F15" s="131">
        <v>85</v>
      </c>
      <c r="G15" s="119">
        <f t="shared" si="1"/>
        <v>4.25</v>
      </c>
      <c r="H15" s="131">
        <v>14.487500000000001</v>
      </c>
      <c r="I15" s="116">
        <v>91.666666666666657</v>
      </c>
      <c r="J15" s="102">
        <f t="shared" si="2"/>
        <v>2.7499999999999996</v>
      </c>
      <c r="N15" s="53">
        <v>100</v>
      </c>
      <c r="O15" s="53">
        <v>92.5</v>
      </c>
      <c r="P15" s="51">
        <v>31</v>
      </c>
      <c r="Q15" s="37">
        <v>70.833333333333329</v>
      </c>
    </row>
    <row r="16" spans="1:18" ht="15">
      <c r="A16" s="12"/>
      <c r="B16" s="12"/>
      <c r="C16" s="152" t="s">
        <v>17</v>
      </c>
      <c r="D16" s="131">
        <v>75</v>
      </c>
      <c r="E16" s="119">
        <f t="shared" si="0"/>
        <v>0.75</v>
      </c>
      <c r="F16" s="131">
        <v>67.5</v>
      </c>
      <c r="G16" s="119">
        <f t="shared" si="1"/>
        <v>3.375</v>
      </c>
      <c r="H16" s="131">
        <v>28.0625</v>
      </c>
      <c r="I16" s="116">
        <v>79.166666666666657</v>
      </c>
      <c r="J16" s="102">
        <f t="shared" si="2"/>
        <v>2.3749999999999996</v>
      </c>
      <c r="N16" s="53">
        <v>100</v>
      </c>
      <c r="O16" s="53">
        <v>90</v>
      </c>
      <c r="P16" s="51">
        <v>29.375</v>
      </c>
      <c r="Q16" s="37">
        <v>70.833333333333329</v>
      </c>
    </row>
    <row r="17" spans="1:17" ht="46">
      <c r="A17" s="11" t="s">
        <v>35</v>
      </c>
      <c r="B17" s="11"/>
      <c r="C17" s="152" t="s">
        <v>18</v>
      </c>
      <c r="D17" s="131">
        <v>87.5</v>
      </c>
      <c r="E17" s="119">
        <f t="shared" si="0"/>
        <v>0.875</v>
      </c>
      <c r="F17" s="131">
        <v>87.5</v>
      </c>
      <c r="G17" s="119">
        <f t="shared" si="1"/>
        <v>4.375</v>
      </c>
      <c r="H17" s="131">
        <v>20.125</v>
      </c>
      <c r="I17" s="116">
        <v>83.333333333333329</v>
      </c>
      <c r="J17" s="102">
        <f t="shared" si="2"/>
        <v>2.5</v>
      </c>
      <c r="N17" s="53">
        <v>87.5</v>
      </c>
      <c r="O17" s="53">
        <v>90</v>
      </c>
      <c r="P17" s="51">
        <v>23.875</v>
      </c>
      <c r="Q17" s="37">
        <v>91.666666666666657</v>
      </c>
    </row>
    <row r="18" spans="1:17" ht="16" thickBot="1">
      <c r="A18" s="12"/>
      <c r="B18" s="12"/>
      <c r="C18" s="153" t="s">
        <v>19</v>
      </c>
      <c r="D18" s="145">
        <v>50</v>
      </c>
      <c r="E18" s="115">
        <f t="shared" si="0"/>
        <v>0.5</v>
      </c>
      <c r="F18" s="145">
        <v>47.5</v>
      </c>
      <c r="G18" s="115">
        <f t="shared" si="1"/>
        <v>2.375</v>
      </c>
      <c r="H18" s="145">
        <v>33.337499999999999</v>
      </c>
      <c r="I18" s="114">
        <v>41.666666666666657</v>
      </c>
      <c r="J18" s="102">
        <f t="shared" si="2"/>
        <v>1.2499999999999998</v>
      </c>
      <c r="N18" s="41">
        <v>37.5</v>
      </c>
      <c r="O18" s="41">
        <v>35</v>
      </c>
      <c r="P18" s="39">
        <v>63.625</v>
      </c>
      <c r="Q18" s="36">
        <v>20.833333333333329</v>
      </c>
    </row>
    <row r="19" spans="1:17" ht="16" thickBot="1">
      <c r="A19" s="12"/>
      <c r="B19" s="12"/>
      <c r="C19" s="146"/>
      <c r="D19" s="147"/>
      <c r="E19" s="113"/>
      <c r="F19" s="147"/>
      <c r="G19" s="113"/>
      <c r="H19" s="147"/>
      <c r="I19" s="147"/>
      <c r="J19" s="102"/>
      <c r="N19" s="50"/>
      <c r="O19" s="61"/>
      <c r="P19" s="61"/>
      <c r="Q19" s="60"/>
    </row>
    <row r="20" spans="1:17" ht="15">
      <c r="A20" s="12"/>
      <c r="B20" s="12"/>
      <c r="C20" s="139" t="s">
        <v>20</v>
      </c>
      <c r="D20" s="150"/>
      <c r="E20" s="118"/>
      <c r="F20" s="150"/>
      <c r="G20" s="118"/>
      <c r="H20" s="150"/>
      <c r="I20" s="117"/>
      <c r="J20" s="102"/>
      <c r="N20" s="49"/>
      <c r="O20" s="59"/>
      <c r="P20" s="59"/>
      <c r="Q20" s="58"/>
    </row>
    <row r="21" spans="1:17" ht="15">
      <c r="A21" s="12"/>
      <c r="B21" s="12"/>
      <c r="C21" s="152" t="s">
        <v>21</v>
      </c>
      <c r="D21" s="131">
        <v>87.5</v>
      </c>
      <c r="E21" s="119">
        <f t="shared" si="0"/>
        <v>0.875</v>
      </c>
      <c r="F21" s="131">
        <v>80</v>
      </c>
      <c r="G21" s="119">
        <f t="shared" si="1"/>
        <v>4</v>
      </c>
      <c r="H21" s="131">
        <v>24.537500000000001</v>
      </c>
      <c r="I21" s="116">
        <v>83.333333333333329</v>
      </c>
      <c r="J21" s="102">
        <f t="shared" si="2"/>
        <v>2.5</v>
      </c>
      <c r="N21" s="53">
        <v>100</v>
      </c>
      <c r="O21" s="53">
        <v>100</v>
      </c>
      <c r="P21" s="53">
        <v>14.875</v>
      </c>
      <c r="Q21" s="37">
        <v>100</v>
      </c>
    </row>
    <row r="22" spans="1:17" ht="15">
      <c r="A22" s="12"/>
      <c r="B22" s="12"/>
      <c r="C22" s="152" t="s">
        <v>22</v>
      </c>
      <c r="D22" s="131">
        <v>87.5</v>
      </c>
      <c r="E22" s="119">
        <f t="shared" si="0"/>
        <v>0.875</v>
      </c>
      <c r="F22" s="131">
        <v>67.5</v>
      </c>
      <c r="G22" s="119">
        <f t="shared" si="1"/>
        <v>3.375</v>
      </c>
      <c r="H22" s="131" t="s">
        <v>12</v>
      </c>
      <c r="I22" s="116">
        <v>75</v>
      </c>
      <c r="J22" s="102">
        <f t="shared" si="2"/>
        <v>2.25</v>
      </c>
      <c r="N22" s="53">
        <v>100</v>
      </c>
      <c r="O22" s="53">
        <v>47.5</v>
      </c>
      <c r="P22" s="53" t="s">
        <v>12</v>
      </c>
      <c r="Q22" s="37">
        <v>91.666666666666657</v>
      </c>
    </row>
    <row r="23" spans="1:17" ht="16" thickBot="1">
      <c r="A23" s="12"/>
      <c r="B23" s="12"/>
      <c r="C23" s="153" t="s">
        <v>23</v>
      </c>
      <c r="D23" s="145">
        <v>87.5</v>
      </c>
      <c r="E23" s="115">
        <f t="shared" si="0"/>
        <v>0.875</v>
      </c>
      <c r="F23" s="145">
        <v>85</v>
      </c>
      <c r="G23" s="115">
        <f t="shared" si="1"/>
        <v>4.25</v>
      </c>
      <c r="H23" s="145">
        <v>15.437500000000002</v>
      </c>
      <c r="I23" s="114">
        <v>62.499999999999993</v>
      </c>
      <c r="J23" s="102">
        <f t="shared" si="2"/>
        <v>1.8749999999999996</v>
      </c>
      <c r="N23" s="41">
        <v>100</v>
      </c>
      <c r="O23" s="41">
        <v>82.5</v>
      </c>
      <c r="P23" s="41">
        <v>25.25</v>
      </c>
      <c r="Q23" s="36">
        <v>79.166666666666657</v>
      </c>
    </row>
    <row r="24" spans="1:17" ht="16" thickBot="1">
      <c r="A24" s="12"/>
      <c r="B24" s="12"/>
      <c r="C24" s="146"/>
      <c r="D24" s="147"/>
      <c r="E24" s="113"/>
      <c r="F24" s="147"/>
      <c r="G24" s="113"/>
      <c r="H24" s="147"/>
      <c r="I24" s="147"/>
      <c r="J24" s="102"/>
      <c r="N24" s="50"/>
      <c r="O24" s="61"/>
      <c r="P24" s="61"/>
      <c r="Q24" s="60"/>
    </row>
    <row r="25" spans="1:17" ht="15">
      <c r="A25" s="12"/>
      <c r="B25" s="12"/>
      <c r="C25" s="139" t="s">
        <v>24</v>
      </c>
      <c r="D25" s="150"/>
      <c r="E25" s="118"/>
      <c r="F25" s="150"/>
      <c r="G25" s="118"/>
      <c r="H25" s="150"/>
      <c r="I25" s="117"/>
      <c r="J25" s="102"/>
      <c r="N25" s="49"/>
      <c r="O25" s="59"/>
      <c r="P25" s="59"/>
      <c r="Q25" s="58"/>
    </row>
    <row r="26" spans="1:17" ht="15">
      <c r="A26" s="12"/>
      <c r="B26" s="12"/>
      <c r="C26" s="155" t="s">
        <v>25</v>
      </c>
      <c r="D26" s="131">
        <v>87.5</v>
      </c>
      <c r="E26" s="119">
        <f t="shared" si="0"/>
        <v>0.875</v>
      </c>
      <c r="F26" s="131">
        <v>87.5</v>
      </c>
      <c r="G26" s="119">
        <f t="shared" si="1"/>
        <v>4.375</v>
      </c>
      <c r="H26" s="131">
        <v>20.437500000000004</v>
      </c>
      <c r="I26" s="116">
        <v>87.5</v>
      </c>
      <c r="J26" s="102">
        <f t="shared" si="2"/>
        <v>2.625</v>
      </c>
      <c r="N26" s="53">
        <v>100</v>
      </c>
      <c r="O26" s="53">
        <v>95</v>
      </c>
      <c r="P26" s="51">
        <v>14.25</v>
      </c>
      <c r="Q26" s="37">
        <v>87.5</v>
      </c>
    </row>
    <row r="27" spans="1:17" ht="15">
      <c r="A27" s="12"/>
      <c r="B27" s="12"/>
      <c r="C27" s="155" t="s">
        <v>26</v>
      </c>
      <c r="D27" s="131">
        <v>62.5</v>
      </c>
      <c r="E27" s="119">
        <f t="shared" si="0"/>
        <v>0.625</v>
      </c>
      <c r="F27" s="131">
        <v>80</v>
      </c>
      <c r="G27" s="119">
        <f t="shared" si="1"/>
        <v>4</v>
      </c>
      <c r="H27" s="131">
        <v>31.300000000000004</v>
      </c>
      <c r="I27" s="116">
        <v>70.833333333333343</v>
      </c>
      <c r="J27" s="102">
        <f t="shared" si="2"/>
        <v>2.1250000000000004</v>
      </c>
      <c r="N27" s="53">
        <v>87.5</v>
      </c>
      <c r="O27" s="53">
        <v>87.5</v>
      </c>
      <c r="P27" s="51">
        <v>20.875</v>
      </c>
      <c r="Q27" s="37">
        <v>75</v>
      </c>
    </row>
    <row r="28" spans="1:17" ht="15">
      <c r="A28" s="12"/>
      <c r="B28" s="12"/>
      <c r="C28" s="155" t="s">
        <v>27</v>
      </c>
      <c r="D28" s="131">
        <v>75</v>
      </c>
      <c r="E28" s="119">
        <f t="shared" si="0"/>
        <v>0.75</v>
      </c>
      <c r="F28" s="131">
        <v>67.5</v>
      </c>
      <c r="G28" s="119">
        <f t="shared" si="1"/>
        <v>3.375</v>
      </c>
      <c r="H28" s="131">
        <v>44.6875</v>
      </c>
      <c r="I28" s="116">
        <v>75</v>
      </c>
      <c r="J28" s="102">
        <f t="shared" si="2"/>
        <v>2.25</v>
      </c>
      <c r="N28" s="53">
        <v>50</v>
      </c>
      <c r="O28" s="53">
        <v>50</v>
      </c>
      <c r="P28" s="51">
        <v>51.375</v>
      </c>
      <c r="Q28" s="37">
        <v>37.5</v>
      </c>
    </row>
    <row r="29" spans="1:17" ht="15">
      <c r="A29" s="12"/>
      <c r="B29" s="12"/>
      <c r="C29" s="155" t="s">
        <v>28</v>
      </c>
      <c r="D29" s="131">
        <v>75</v>
      </c>
      <c r="E29" s="119">
        <f t="shared" si="0"/>
        <v>0.75</v>
      </c>
      <c r="F29" s="131">
        <v>100</v>
      </c>
      <c r="G29" s="119">
        <f t="shared" si="1"/>
        <v>5</v>
      </c>
      <c r="H29" s="131">
        <v>6.5</v>
      </c>
      <c r="I29" s="116">
        <v>100</v>
      </c>
      <c r="J29" s="102">
        <f t="shared" si="2"/>
        <v>3</v>
      </c>
      <c r="N29" s="53">
        <v>100</v>
      </c>
      <c r="O29" s="53">
        <v>100</v>
      </c>
      <c r="P29" s="51">
        <v>6.5</v>
      </c>
      <c r="Q29" s="37">
        <v>87.5</v>
      </c>
    </row>
    <row r="30" spans="1:17" ht="15">
      <c r="A30" s="12"/>
      <c r="B30" s="12"/>
      <c r="C30" s="155" t="s">
        <v>29</v>
      </c>
      <c r="D30" s="131">
        <v>37.5</v>
      </c>
      <c r="E30" s="119">
        <f t="shared" si="0"/>
        <v>0.375</v>
      </c>
      <c r="F30" s="131">
        <v>37.5</v>
      </c>
      <c r="G30" s="119">
        <f t="shared" si="1"/>
        <v>1.875</v>
      </c>
      <c r="H30" s="131">
        <v>55.875</v>
      </c>
      <c r="I30" s="116">
        <v>37.5</v>
      </c>
      <c r="J30" s="102">
        <f t="shared" si="2"/>
        <v>1.125</v>
      </c>
      <c r="N30" s="53">
        <v>100</v>
      </c>
      <c r="O30" s="53">
        <v>92.5</v>
      </c>
      <c r="P30" s="51">
        <v>17.75</v>
      </c>
      <c r="Q30" s="37">
        <v>87.5</v>
      </c>
    </row>
    <row r="31" spans="1:17" ht="16" thickBot="1">
      <c r="A31" s="12"/>
      <c r="B31" s="12"/>
      <c r="C31" s="156" t="s">
        <v>30</v>
      </c>
      <c r="D31" s="145">
        <v>100</v>
      </c>
      <c r="E31" s="115">
        <f t="shared" si="0"/>
        <v>1</v>
      </c>
      <c r="F31" s="145">
        <v>100</v>
      </c>
      <c r="G31" s="115">
        <f t="shared" si="1"/>
        <v>5</v>
      </c>
      <c r="H31" s="145">
        <v>17.924999999999997</v>
      </c>
      <c r="I31" s="114">
        <v>100</v>
      </c>
      <c r="J31" s="102">
        <f t="shared" si="2"/>
        <v>3</v>
      </c>
      <c r="N31" s="41">
        <v>100</v>
      </c>
      <c r="O31" s="41">
        <v>97.5</v>
      </c>
      <c r="P31" s="39">
        <v>17.875</v>
      </c>
      <c r="Q31" s="36">
        <v>87.5</v>
      </c>
    </row>
    <row r="32" spans="1:17" ht="16" thickBot="1">
      <c r="A32" s="12"/>
      <c r="B32" s="12"/>
      <c r="C32" s="146"/>
      <c r="D32" s="147"/>
      <c r="E32" s="113"/>
      <c r="F32" s="147"/>
      <c r="G32" s="113"/>
      <c r="H32" s="147"/>
      <c r="I32" s="147"/>
      <c r="J32" s="102"/>
      <c r="N32" s="50"/>
      <c r="O32" s="61"/>
      <c r="P32" s="61"/>
      <c r="Q32" s="60"/>
    </row>
    <row r="33" spans="1:17" ht="15">
      <c r="A33" s="12"/>
      <c r="B33" s="12"/>
      <c r="C33" s="157" t="s">
        <v>31</v>
      </c>
      <c r="D33" s="150"/>
      <c r="E33" s="118"/>
      <c r="F33" s="150"/>
      <c r="G33" s="118"/>
      <c r="H33" s="150"/>
      <c r="I33" s="117"/>
      <c r="J33" s="102"/>
      <c r="N33" s="49"/>
      <c r="O33" s="59"/>
      <c r="P33" s="59"/>
      <c r="Q33" s="58"/>
    </row>
    <row r="34" spans="1:17" ht="15">
      <c r="A34" s="12"/>
      <c r="B34" s="12"/>
      <c r="C34" s="152" t="s">
        <v>32</v>
      </c>
      <c r="D34" s="131">
        <v>100</v>
      </c>
      <c r="E34" s="119">
        <f t="shared" si="0"/>
        <v>1</v>
      </c>
      <c r="F34" s="131">
        <v>95</v>
      </c>
      <c r="G34" s="119">
        <f t="shared" si="1"/>
        <v>4.75</v>
      </c>
      <c r="H34" s="131">
        <v>10.987500000000001</v>
      </c>
      <c r="I34" s="116">
        <v>95.833333333333329</v>
      </c>
      <c r="J34" s="102">
        <f t="shared" si="2"/>
        <v>2.875</v>
      </c>
      <c r="N34" s="53">
        <v>100</v>
      </c>
      <c r="O34" s="53">
        <v>100</v>
      </c>
      <c r="P34" s="53">
        <v>7.75</v>
      </c>
      <c r="Q34" s="37">
        <v>100</v>
      </c>
    </row>
    <row r="35" spans="1:17" ht="15">
      <c r="A35" s="12"/>
      <c r="B35" s="12"/>
      <c r="C35" s="152" t="s">
        <v>33</v>
      </c>
      <c r="D35" s="131">
        <v>12.5</v>
      </c>
      <c r="E35" s="119">
        <f t="shared" si="0"/>
        <v>0.125</v>
      </c>
      <c r="F35" s="131">
        <v>7.5</v>
      </c>
      <c r="G35" s="119">
        <f t="shared" si="1"/>
        <v>0.375</v>
      </c>
      <c r="H35" s="131">
        <v>83.875</v>
      </c>
      <c r="I35" s="116">
        <v>12.5</v>
      </c>
      <c r="J35" s="102">
        <f t="shared" si="2"/>
        <v>0.375</v>
      </c>
      <c r="N35" s="53">
        <v>12.5</v>
      </c>
      <c r="O35" s="53">
        <v>42.5</v>
      </c>
      <c r="P35" s="53">
        <v>60.625</v>
      </c>
      <c r="Q35" s="37">
        <v>20.833333333333332</v>
      </c>
    </row>
    <row r="36" spans="1:17" ht="16" thickBot="1">
      <c r="A36" s="12"/>
      <c r="B36" s="12"/>
      <c r="C36" s="153" t="s">
        <v>34</v>
      </c>
      <c r="D36" s="145">
        <v>75</v>
      </c>
      <c r="E36" s="115">
        <f t="shared" si="0"/>
        <v>0.75</v>
      </c>
      <c r="F36" s="145">
        <v>72.5</v>
      </c>
      <c r="G36" s="115">
        <f t="shared" si="1"/>
        <v>3.625</v>
      </c>
      <c r="H36" s="145">
        <v>26.012499999999999</v>
      </c>
      <c r="I36" s="114">
        <v>70.833333333333314</v>
      </c>
      <c r="J36" s="102">
        <f t="shared" si="2"/>
        <v>2.1249999999999996</v>
      </c>
      <c r="N36" s="41">
        <v>50</v>
      </c>
      <c r="O36" s="41">
        <v>70</v>
      </c>
      <c r="P36" s="41">
        <v>33.75</v>
      </c>
      <c r="Q36" s="36">
        <v>79.166666666666657</v>
      </c>
    </row>
    <row r="37" spans="1:17" ht="15">
      <c r="A37" s="12"/>
      <c r="B37" s="12"/>
      <c r="C37" s="130"/>
      <c r="D37" s="70"/>
      <c r="E37" s="70"/>
      <c r="F37" s="70"/>
      <c r="G37" s="70"/>
      <c r="H37" s="70"/>
      <c r="I37" s="70"/>
      <c r="N37" s="69"/>
      <c r="O37" s="69"/>
      <c r="P37" s="69"/>
      <c r="Q37" s="69"/>
    </row>
    <row r="38" spans="1:17">
      <c r="D38" s="71"/>
      <c r="E38" s="71"/>
      <c r="F38" s="71"/>
      <c r="G38" s="71"/>
      <c r="H38" s="71"/>
      <c r="I38" s="71"/>
      <c r="N38" s="71"/>
      <c r="O38" s="71"/>
      <c r="P38" s="71"/>
      <c r="Q38" s="71"/>
    </row>
    <row r="39" spans="1:17" ht="15.75" customHeight="1">
      <c r="A39" s="12"/>
      <c r="B39" s="12"/>
      <c r="C39" s="128"/>
      <c r="D39" s="195" t="s">
        <v>40</v>
      </c>
      <c r="E39" s="195"/>
      <c r="F39" s="195"/>
      <c r="G39" s="195"/>
      <c r="H39" s="195"/>
      <c r="I39" s="202"/>
      <c r="J39" s="72"/>
      <c r="K39" s="103"/>
      <c r="L39" s="103"/>
      <c r="N39" s="203" t="s">
        <v>41</v>
      </c>
      <c r="O39" s="203"/>
      <c r="P39" s="203"/>
      <c r="Q39" s="203"/>
    </row>
    <row r="40" spans="1:17" ht="46" thickBot="1">
      <c r="A40" s="12"/>
      <c r="B40" s="12"/>
      <c r="C40" s="136" t="s">
        <v>0</v>
      </c>
      <c r="D40" s="137" t="s">
        <v>1</v>
      </c>
      <c r="E40" s="137"/>
      <c r="F40" s="137" t="s">
        <v>2</v>
      </c>
      <c r="G40" s="137"/>
      <c r="H40" s="137" t="s">
        <v>3</v>
      </c>
      <c r="I40" s="138" t="s">
        <v>4</v>
      </c>
      <c r="J40" s="72"/>
      <c r="K40" s="103"/>
      <c r="L40" s="103"/>
      <c r="N40" s="67" t="s">
        <v>1</v>
      </c>
      <c r="O40" s="67" t="s">
        <v>2</v>
      </c>
      <c r="P40" s="67" t="s">
        <v>3</v>
      </c>
      <c r="Q40" s="67" t="s">
        <v>4</v>
      </c>
    </row>
    <row r="41" spans="1:17" ht="15">
      <c r="A41" s="12"/>
      <c r="B41" s="12"/>
      <c r="C41" s="139" t="s">
        <v>5</v>
      </c>
      <c r="D41" s="140"/>
      <c r="E41" s="140"/>
      <c r="F41" s="140"/>
      <c r="G41" s="140"/>
      <c r="H41" s="140"/>
      <c r="I41" s="160"/>
      <c r="J41" s="72"/>
      <c r="K41" s="103"/>
      <c r="L41" s="103"/>
      <c r="N41" s="33"/>
      <c r="O41" s="33"/>
      <c r="P41" s="59"/>
      <c r="Q41" s="59"/>
    </row>
    <row r="42" spans="1:17" ht="15">
      <c r="A42" s="12"/>
      <c r="B42" s="12"/>
      <c r="C42" s="142" t="s">
        <v>6</v>
      </c>
      <c r="D42" s="132">
        <v>90</v>
      </c>
      <c r="E42" s="119">
        <f>(D42/100)</f>
        <v>0.9</v>
      </c>
      <c r="F42" s="132">
        <v>74</v>
      </c>
      <c r="G42" s="119">
        <f>(F42/100)*5</f>
        <v>3.7</v>
      </c>
      <c r="H42" s="131">
        <v>43.089999999999996</v>
      </c>
      <c r="I42" s="133">
        <v>90</v>
      </c>
      <c r="J42" s="101">
        <f>(I42/100)*3</f>
        <v>2.7</v>
      </c>
      <c r="K42" s="103"/>
      <c r="L42" s="103"/>
      <c r="N42" s="54">
        <v>90</v>
      </c>
      <c r="O42" s="54">
        <v>88</v>
      </c>
      <c r="P42" s="54">
        <v>30.3</v>
      </c>
      <c r="Q42" s="54">
        <v>96.666666666666657</v>
      </c>
    </row>
    <row r="43" spans="1:17" ht="15">
      <c r="A43" s="12"/>
      <c r="B43" s="12"/>
      <c r="C43" s="142" t="s">
        <v>7</v>
      </c>
      <c r="D43" s="132">
        <v>90</v>
      </c>
      <c r="E43" s="119">
        <f t="shared" ref="E43:E73" si="3">(D43/100)</f>
        <v>0.9</v>
      </c>
      <c r="F43" s="132">
        <v>72</v>
      </c>
      <c r="G43" s="119">
        <f t="shared" ref="G43:G73" si="4">(F43/100)*5</f>
        <v>3.5999999999999996</v>
      </c>
      <c r="H43" s="131">
        <v>26.96</v>
      </c>
      <c r="I43" s="134">
        <v>86.666666666666657</v>
      </c>
      <c r="J43" s="101">
        <f t="shared" ref="J43:J73" si="5">(I43/100)*3</f>
        <v>2.5999999999999996</v>
      </c>
      <c r="K43" s="103"/>
      <c r="L43" s="103"/>
      <c r="N43" s="54">
        <v>100</v>
      </c>
      <c r="O43" s="54">
        <v>92</v>
      </c>
      <c r="P43" s="54">
        <v>24</v>
      </c>
      <c r="Q43" s="54">
        <v>100</v>
      </c>
    </row>
    <row r="44" spans="1:17" ht="15">
      <c r="A44" s="12"/>
      <c r="B44" s="12"/>
      <c r="C44" s="143" t="s">
        <v>8</v>
      </c>
      <c r="D44" s="132">
        <v>70</v>
      </c>
      <c r="E44" s="119">
        <f t="shared" si="3"/>
        <v>0.7</v>
      </c>
      <c r="F44" s="132">
        <v>48</v>
      </c>
      <c r="G44" s="119">
        <f t="shared" si="4"/>
        <v>2.4</v>
      </c>
      <c r="H44" s="131">
        <v>47.7</v>
      </c>
      <c r="I44" s="134">
        <v>43.333333333333329</v>
      </c>
      <c r="J44" s="101">
        <f t="shared" si="5"/>
        <v>1.2999999999999998</v>
      </c>
      <c r="K44" s="103"/>
      <c r="L44" s="103"/>
      <c r="N44" s="54">
        <v>100</v>
      </c>
      <c r="O44" s="54">
        <v>78</v>
      </c>
      <c r="P44" s="54">
        <v>47.3</v>
      </c>
      <c r="Q44" s="54">
        <v>100</v>
      </c>
    </row>
    <row r="45" spans="1:17" ht="16" thickBot="1">
      <c r="A45" s="12"/>
      <c r="B45" s="12"/>
      <c r="C45" s="144" t="s">
        <v>9</v>
      </c>
      <c r="D45" s="145">
        <v>86.666666666666657</v>
      </c>
      <c r="E45" s="119">
        <f t="shared" si="3"/>
        <v>0.86666666666666659</v>
      </c>
      <c r="F45" s="145">
        <v>79.333333333333329</v>
      </c>
      <c r="G45" s="119">
        <f t="shared" si="4"/>
        <v>3.9666666666666668</v>
      </c>
      <c r="H45" s="145">
        <v>38.346666666666671</v>
      </c>
      <c r="I45" s="161">
        <v>82.222222222222229</v>
      </c>
      <c r="J45" s="101">
        <f t="shared" si="5"/>
        <v>2.4666666666666668</v>
      </c>
      <c r="K45" s="103"/>
      <c r="L45" s="103"/>
      <c r="N45" s="38">
        <v>96.666666666666657</v>
      </c>
      <c r="O45" s="38">
        <v>91.333333333333329</v>
      </c>
      <c r="P45" s="38">
        <v>24.033333333333335</v>
      </c>
      <c r="Q45" s="38">
        <v>81.111111111111114</v>
      </c>
    </row>
    <row r="46" spans="1:17" ht="16" thickBot="1">
      <c r="A46" s="12"/>
      <c r="B46" s="12"/>
      <c r="C46" s="146"/>
      <c r="D46" s="148"/>
      <c r="E46" s="119"/>
      <c r="F46" s="148"/>
      <c r="G46" s="119"/>
      <c r="H46" s="148"/>
      <c r="I46" s="149"/>
      <c r="J46" s="72"/>
      <c r="K46" s="103"/>
      <c r="L46" s="103"/>
      <c r="N46" s="50"/>
      <c r="O46" s="50"/>
      <c r="P46" s="50"/>
      <c r="Q46" s="50"/>
    </row>
    <row r="47" spans="1:17" ht="15">
      <c r="A47" s="12"/>
      <c r="B47" s="12"/>
      <c r="C47" s="139" t="s">
        <v>10</v>
      </c>
      <c r="D47" s="151"/>
      <c r="E47" s="119"/>
      <c r="F47" s="151"/>
      <c r="G47" s="119"/>
      <c r="H47" s="151"/>
      <c r="I47" s="162"/>
      <c r="J47" s="72"/>
      <c r="K47" s="103"/>
      <c r="L47" s="103"/>
      <c r="N47" s="49"/>
      <c r="O47" s="49"/>
      <c r="P47" s="49"/>
      <c r="Q47" s="49"/>
    </row>
    <row r="48" spans="1:17" ht="15">
      <c r="A48" s="12"/>
      <c r="B48" s="12"/>
      <c r="C48" s="152" t="s">
        <v>11</v>
      </c>
      <c r="D48" s="131">
        <v>77.142857142857139</v>
      </c>
      <c r="E48" s="119">
        <f t="shared" si="3"/>
        <v>0.77142857142857135</v>
      </c>
      <c r="F48" s="131">
        <v>79.714285714285708</v>
      </c>
      <c r="G48" s="119">
        <f t="shared" si="4"/>
        <v>3.9857142857142853</v>
      </c>
      <c r="H48" s="131">
        <v>33.9</v>
      </c>
      <c r="I48" s="129" t="s">
        <v>12</v>
      </c>
      <c r="J48" s="129" t="s">
        <v>12</v>
      </c>
      <c r="K48" s="103"/>
      <c r="L48" s="103"/>
      <c r="N48" s="54">
        <v>95.714285714285722</v>
      </c>
      <c r="O48" s="54">
        <v>96.571428571428555</v>
      </c>
      <c r="P48" s="54">
        <v>23.9</v>
      </c>
      <c r="Q48" s="54" t="s">
        <v>12</v>
      </c>
    </row>
    <row r="49" spans="1:17" ht="15">
      <c r="A49" s="12"/>
      <c r="B49" s="12"/>
      <c r="C49" s="152" t="s">
        <v>13</v>
      </c>
      <c r="D49" s="131">
        <v>96.666666666666657</v>
      </c>
      <c r="E49" s="119">
        <f t="shared" si="3"/>
        <v>0.96666666666666656</v>
      </c>
      <c r="F49" s="131">
        <v>94</v>
      </c>
      <c r="G49" s="119">
        <f t="shared" si="4"/>
        <v>4.6999999999999993</v>
      </c>
      <c r="H49" s="131">
        <v>22.5</v>
      </c>
      <c r="I49" s="129" t="s">
        <v>12</v>
      </c>
      <c r="J49" s="129" t="s">
        <v>12</v>
      </c>
      <c r="K49" s="103"/>
      <c r="L49" s="103"/>
      <c r="N49" s="54">
        <v>89.999999999999986</v>
      </c>
      <c r="O49" s="54">
        <v>93.333333333333329</v>
      </c>
      <c r="P49" s="54">
        <v>7.6</v>
      </c>
      <c r="Q49" s="54" t="s">
        <v>12</v>
      </c>
    </row>
    <row r="50" spans="1:17" ht="15">
      <c r="A50" s="12"/>
      <c r="B50" s="12"/>
      <c r="C50" s="152" t="s">
        <v>14</v>
      </c>
      <c r="D50" s="131">
        <v>88.333333333333343</v>
      </c>
      <c r="E50" s="119">
        <f t="shared" si="3"/>
        <v>0.88333333333333341</v>
      </c>
      <c r="F50" s="131">
        <v>66.333333333333343</v>
      </c>
      <c r="G50" s="119">
        <f t="shared" si="4"/>
        <v>3.3166666666666673</v>
      </c>
      <c r="H50" s="131">
        <v>43.9</v>
      </c>
      <c r="I50" s="129" t="s">
        <v>12</v>
      </c>
      <c r="J50" s="129" t="s">
        <v>12</v>
      </c>
      <c r="K50" s="103"/>
      <c r="L50" s="103"/>
      <c r="N50" s="54">
        <v>100</v>
      </c>
      <c r="O50" s="54">
        <v>91</v>
      </c>
      <c r="P50" s="54">
        <v>40.1</v>
      </c>
      <c r="Q50" s="54" t="s">
        <v>12</v>
      </c>
    </row>
    <row r="51" spans="1:17" ht="15">
      <c r="A51" s="12"/>
      <c r="B51" s="12"/>
      <c r="C51" s="152" t="s">
        <v>15</v>
      </c>
      <c r="D51" s="131">
        <v>100</v>
      </c>
      <c r="E51" s="119">
        <f t="shared" si="3"/>
        <v>1</v>
      </c>
      <c r="F51" s="132">
        <v>84</v>
      </c>
      <c r="G51" s="119">
        <f t="shared" si="4"/>
        <v>4.2</v>
      </c>
      <c r="H51" s="131">
        <v>30.74</v>
      </c>
      <c r="I51" s="134">
        <v>96.666666666666657</v>
      </c>
      <c r="J51" s="101">
        <f t="shared" si="5"/>
        <v>2.8999999999999995</v>
      </c>
      <c r="K51" s="103"/>
      <c r="L51" s="103"/>
      <c r="N51" s="54">
        <v>100</v>
      </c>
      <c r="O51" s="54">
        <v>90</v>
      </c>
      <c r="P51" s="54">
        <v>28.1</v>
      </c>
      <c r="Q51" s="54">
        <v>90</v>
      </c>
    </row>
    <row r="52" spans="1:17" ht="15">
      <c r="A52" s="12"/>
      <c r="B52" s="12"/>
      <c r="C52" s="152" t="s">
        <v>16</v>
      </c>
      <c r="D52" s="131">
        <v>100</v>
      </c>
      <c r="E52" s="119">
        <f t="shared" si="3"/>
        <v>1</v>
      </c>
      <c r="F52" s="132">
        <v>76</v>
      </c>
      <c r="G52" s="119">
        <f t="shared" si="4"/>
        <v>3.8</v>
      </c>
      <c r="H52" s="131">
        <v>33.380000000000003</v>
      </c>
      <c r="I52" s="134">
        <v>86.666666666666657</v>
      </c>
      <c r="J52" s="101">
        <f t="shared" si="5"/>
        <v>2.5999999999999996</v>
      </c>
      <c r="K52" s="103"/>
      <c r="L52" s="103"/>
      <c r="N52" s="54">
        <v>100</v>
      </c>
      <c r="O52" s="54">
        <v>88</v>
      </c>
      <c r="P52" s="54">
        <v>28.1</v>
      </c>
      <c r="Q52" s="54">
        <v>86.666666666666657</v>
      </c>
    </row>
    <row r="53" spans="1:17" ht="15">
      <c r="A53" s="12"/>
      <c r="B53" s="12"/>
      <c r="C53" s="152" t="s">
        <v>17</v>
      </c>
      <c r="D53" s="131">
        <v>80</v>
      </c>
      <c r="E53" s="119">
        <f t="shared" si="3"/>
        <v>0.8</v>
      </c>
      <c r="F53" s="132">
        <v>64</v>
      </c>
      <c r="G53" s="119">
        <f t="shared" si="4"/>
        <v>3.2</v>
      </c>
      <c r="H53" s="131">
        <v>43.03</v>
      </c>
      <c r="I53" s="134">
        <v>80</v>
      </c>
      <c r="J53" s="101">
        <f t="shared" si="5"/>
        <v>2.4000000000000004</v>
      </c>
      <c r="K53" s="103"/>
      <c r="L53" s="103"/>
      <c r="N53" s="54">
        <v>100</v>
      </c>
      <c r="O53" s="54">
        <v>86</v>
      </c>
      <c r="P53" s="54">
        <v>28.1</v>
      </c>
      <c r="Q53" s="54">
        <v>86.666666666666657</v>
      </c>
    </row>
    <row r="54" spans="1:17" ht="46">
      <c r="A54" s="11" t="s">
        <v>42</v>
      </c>
      <c r="B54" s="11"/>
      <c r="C54" s="152" t="s">
        <v>18</v>
      </c>
      <c r="D54" s="131">
        <v>100</v>
      </c>
      <c r="E54" s="119">
        <f t="shared" si="3"/>
        <v>1</v>
      </c>
      <c r="F54" s="132">
        <v>84</v>
      </c>
      <c r="G54" s="119">
        <f t="shared" si="4"/>
        <v>4.2</v>
      </c>
      <c r="H54" s="131">
        <v>34.65</v>
      </c>
      <c r="I54" s="134">
        <v>76.666666666666657</v>
      </c>
      <c r="J54" s="101">
        <f t="shared" si="5"/>
        <v>2.2999999999999998</v>
      </c>
      <c r="K54" s="103"/>
      <c r="L54" s="103"/>
      <c r="N54" s="54">
        <v>90</v>
      </c>
      <c r="O54" s="54">
        <v>80</v>
      </c>
      <c r="P54" s="54">
        <v>26.3</v>
      </c>
      <c r="Q54" s="54">
        <v>90</v>
      </c>
    </row>
    <row r="55" spans="1:17" ht="16" thickBot="1">
      <c r="A55" s="12"/>
      <c r="B55" s="12"/>
      <c r="C55" s="153" t="s">
        <v>19</v>
      </c>
      <c r="D55" s="145">
        <v>50</v>
      </c>
      <c r="E55" s="119">
        <f t="shared" si="3"/>
        <v>0.5</v>
      </c>
      <c r="F55" s="154">
        <v>30</v>
      </c>
      <c r="G55" s="119">
        <f t="shared" si="4"/>
        <v>1.5</v>
      </c>
      <c r="H55" s="145">
        <v>64.3</v>
      </c>
      <c r="I55" s="161">
        <v>26.666666666666664</v>
      </c>
      <c r="J55" s="101">
        <f t="shared" si="5"/>
        <v>0.8</v>
      </c>
      <c r="K55" s="103"/>
      <c r="L55" s="103"/>
      <c r="N55" s="38">
        <v>50</v>
      </c>
      <c r="O55" s="38">
        <v>52</v>
      </c>
      <c r="P55" s="38">
        <v>43.9</v>
      </c>
      <c r="Q55" s="38">
        <v>43.333333333333329</v>
      </c>
    </row>
    <row r="56" spans="1:17" ht="16" thickBot="1">
      <c r="A56" s="12"/>
      <c r="B56" s="12"/>
      <c r="C56" s="146"/>
      <c r="D56" s="148"/>
      <c r="E56" s="119"/>
      <c r="F56" s="148"/>
      <c r="G56" s="119"/>
      <c r="H56" s="148"/>
      <c r="I56" s="149"/>
      <c r="J56" s="101"/>
      <c r="K56" s="103"/>
      <c r="L56" s="103"/>
      <c r="N56" s="50"/>
      <c r="O56" s="50"/>
      <c r="P56" s="50"/>
      <c r="Q56" s="50"/>
    </row>
    <row r="57" spans="1:17" ht="15">
      <c r="A57" s="12"/>
      <c r="B57" s="12"/>
      <c r="C57" s="139" t="s">
        <v>20</v>
      </c>
      <c r="D57" s="151"/>
      <c r="E57" s="119"/>
      <c r="F57" s="151"/>
      <c r="G57" s="119"/>
      <c r="H57" s="151"/>
      <c r="I57" s="162"/>
      <c r="J57" s="101"/>
      <c r="K57" s="103"/>
      <c r="L57" s="103"/>
      <c r="N57" s="49"/>
      <c r="O57" s="49"/>
      <c r="P57" s="49"/>
      <c r="Q57" s="49"/>
    </row>
    <row r="58" spans="1:17" ht="15">
      <c r="A58" s="12"/>
      <c r="B58" s="12"/>
      <c r="C58" s="152" t="s">
        <v>21</v>
      </c>
      <c r="D58" s="132">
        <v>100</v>
      </c>
      <c r="E58" s="119">
        <f t="shared" si="3"/>
        <v>1</v>
      </c>
      <c r="F58" s="132">
        <v>100</v>
      </c>
      <c r="G58" s="119">
        <f t="shared" si="4"/>
        <v>5</v>
      </c>
      <c r="H58" s="131">
        <v>16.73</v>
      </c>
      <c r="I58" s="134">
        <v>93.333333333333329</v>
      </c>
      <c r="J58" s="101">
        <f t="shared" si="5"/>
        <v>2.8</v>
      </c>
      <c r="K58" s="103"/>
      <c r="L58" s="103"/>
      <c r="N58" s="54">
        <v>100</v>
      </c>
      <c r="O58" s="54">
        <v>92</v>
      </c>
      <c r="P58" s="54">
        <v>14</v>
      </c>
      <c r="Q58" s="54">
        <v>100</v>
      </c>
    </row>
    <row r="59" spans="1:17" ht="15">
      <c r="A59" s="12"/>
      <c r="B59" s="12"/>
      <c r="C59" s="152" t="s">
        <v>22</v>
      </c>
      <c r="D59" s="132">
        <v>90</v>
      </c>
      <c r="E59" s="119">
        <f t="shared" si="3"/>
        <v>0.9</v>
      </c>
      <c r="F59" s="132">
        <v>58</v>
      </c>
      <c r="G59" s="119">
        <f t="shared" si="4"/>
        <v>2.9</v>
      </c>
      <c r="H59" s="131" t="s">
        <v>12</v>
      </c>
      <c r="I59" s="134">
        <v>83.333333333333329</v>
      </c>
      <c r="J59" s="101">
        <f t="shared" si="5"/>
        <v>2.5</v>
      </c>
      <c r="K59" s="103"/>
      <c r="L59" s="103"/>
      <c r="N59" s="54">
        <v>100</v>
      </c>
      <c r="O59" s="54">
        <v>88</v>
      </c>
      <c r="P59" s="54" t="s">
        <v>12</v>
      </c>
      <c r="Q59" s="54">
        <v>93.333333333333329</v>
      </c>
    </row>
    <row r="60" spans="1:17" ht="16" thickBot="1">
      <c r="A60" s="12"/>
      <c r="B60" s="12"/>
      <c r="C60" s="153" t="s">
        <v>23</v>
      </c>
      <c r="D60" s="154">
        <v>100</v>
      </c>
      <c r="E60" s="119">
        <f t="shared" si="3"/>
        <v>1</v>
      </c>
      <c r="F60" s="154">
        <v>86</v>
      </c>
      <c r="G60" s="119">
        <f t="shared" si="4"/>
        <v>4.3</v>
      </c>
      <c r="H60" s="145">
        <v>16.689999999999998</v>
      </c>
      <c r="I60" s="163">
        <v>60</v>
      </c>
      <c r="J60" s="101">
        <f t="shared" si="5"/>
        <v>1.7999999999999998</v>
      </c>
      <c r="K60" s="103"/>
      <c r="L60" s="103"/>
      <c r="N60" s="38">
        <v>100</v>
      </c>
      <c r="O60" s="38">
        <v>88</v>
      </c>
      <c r="P60" s="38">
        <v>16.399999999999999</v>
      </c>
      <c r="Q60" s="38">
        <v>93.333333333333329</v>
      </c>
    </row>
    <row r="61" spans="1:17" ht="16" thickBot="1">
      <c r="A61" s="12"/>
      <c r="B61" s="12"/>
      <c r="C61" s="146"/>
      <c r="D61" s="148"/>
      <c r="E61" s="119"/>
      <c r="F61" s="148"/>
      <c r="G61" s="119"/>
      <c r="H61" s="148"/>
      <c r="I61" s="149"/>
      <c r="J61" s="101"/>
      <c r="K61" s="103"/>
      <c r="L61" s="103"/>
      <c r="N61" s="50"/>
      <c r="O61" s="50"/>
      <c r="P61" s="50"/>
      <c r="Q61" s="50"/>
    </row>
    <row r="62" spans="1:17" ht="15">
      <c r="A62" s="12"/>
      <c r="B62" s="12"/>
      <c r="C62" s="139" t="s">
        <v>24</v>
      </c>
      <c r="D62" s="151"/>
      <c r="E62" s="119"/>
      <c r="F62" s="151"/>
      <c r="G62" s="119"/>
      <c r="H62" s="151"/>
      <c r="I62" s="162"/>
      <c r="J62" s="101"/>
      <c r="K62" s="103"/>
      <c r="L62" s="103"/>
      <c r="N62" s="49"/>
      <c r="O62" s="49"/>
      <c r="P62" s="49"/>
      <c r="Q62" s="49"/>
    </row>
    <row r="63" spans="1:17" ht="15">
      <c r="A63" s="12"/>
      <c r="B63" s="12"/>
      <c r="C63" s="155" t="s">
        <v>25</v>
      </c>
      <c r="D63" s="132">
        <v>100</v>
      </c>
      <c r="E63" s="119">
        <f t="shared" si="3"/>
        <v>1</v>
      </c>
      <c r="F63" s="132">
        <v>96</v>
      </c>
      <c r="G63" s="119">
        <f t="shared" si="4"/>
        <v>4.8</v>
      </c>
      <c r="H63" s="131">
        <v>13.430000000000001</v>
      </c>
      <c r="I63" s="135">
        <v>93.333333333333329</v>
      </c>
      <c r="J63" s="101">
        <f t="shared" si="5"/>
        <v>2.8</v>
      </c>
      <c r="K63" s="103"/>
      <c r="L63" s="103"/>
      <c r="N63" s="54">
        <v>100</v>
      </c>
      <c r="O63" s="54">
        <v>100</v>
      </c>
      <c r="P63" s="54">
        <v>3.2</v>
      </c>
      <c r="Q63" s="54">
        <v>90</v>
      </c>
    </row>
    <row r="64" spans="1:17" ht="15">
      <c r="A64" s="12"/>
      <c r="B64" s="12"/>
      <c r="C64" s="155" t="s">
        <v>26</v>
      </c>
      <c r="D64" s="132">
        <v>90</v>
      </c>
      <c r="E64" s="119">
        <f t="shared" si="3"/>
        <v>0.9</v>
      </c>
      <c r="F64" s="132">
        <v>98</v>
      </c>
      <c r="G64" s="119">
        <f t="shared" si="4"/>
        <v>4.9000000000000004</v>
      </c>
      <c r="H64" s="131">
        <v>15.12</v>
      </c>
      <c r="I64" s="135">
        <v>90</v>
      </c>
      <c r="J64" s="101">
        <f t="shared" si="5"/>
        <v>2.7</v>
      </c>
      <c r="K64" s="103"/>
      <c r="L64" s="103"/>
      <c r="N64" s="54">
        <v>100</v>
      </c>
      <c r="O64" s="54">
        <v>100</v>
      </c>
      <c r="P64" s="54">
        <v>11.1</v>
      </c>
      <c r="Q64" s="54">
        <v>90</v>
      </c>
    </row>
    <row r="65" spans="1:17" ht="15">
      <c r="A65" s="12"/>
      <c r="B65" s="12"/>
      <c r="C65" s="155" t="s">
        <v>27</v>
      </c>
      <c r="D65" s="132">
        <v>70</v>
      </c>
      <c r="E65" s="119">
        <f t="shared" si="3"/>
        <v>0.7</v>
      </c>
      <c r="F65" s="132">
        <v>74</v>
      </c>
      <c r="G65" s="119">
        <f t="shared" si="4"/>
        <v>3.7</v>
      </c>
      <c r="H65" s="131">
        <v>36.64</v>
      </c>
      <c r="I65" s="135">
        <v>66.666666666666657</v>
      </c>
      <c r="J65" s="101">
        <f t="shared" si="5"/>
        <v>1.9999999999999996</v>
      </c>
      <c r="K65" s="103"/>
      <c r="L65" s="103"/>
      <c r="N65" s="54">
        <v>60</v>
      </c>
      <c r="O65" s="54">
        <v>60</v>
      </c>
      <c r="P65" s="54">
        <v>48.3</v>
      </c>
      <c r="Q65" s="54">
        <v>60</v>
      </c>
    </row>
    <row r="66" spans="1:17" ht="15">
      <c r="A66" s="12"/>
      <c r="B66" s="12"/>
      <c r="C66" s="155" t="s">
        <v>28</v>
      </c>
      <c r="D66" s="132">
        <v>100</v>
      </c>
      <c r="E66" s="119">
        <f t="shared" si="3"/>
        <v>1</v>
      </c>
      <c r="F66" s="132">
        <v>96</v>
      </c>
      <c r="G66" s="119">
        <f t="shared" si="4"/>
        <v>4.8</v>
      </c>
      <c r="H66" s="131">
        <v>9.76</v>
      </c>
      <c r="I66" s="135">
        <v>93.333333333333329</v>
      </c>
      <c r="J66" s="101">
        <f t="shared" si="5"/>
        <v>2.8</v>
      </c>
      <c r="K66" s="103"/>
      <c r="L66" s="103"/>
      <c r="N66" s="54">
        <v>100</v>
      </c>
      <c r="O66" s="54">
        <v>100</v>
      </c>
      <c r="P66" s="54">
        <v>3.9</v>
      </c>
      <c r="Q66" s="54">
        <v>100</v>
      </c>
    </row>
    <row r="67" spans="1:17" ht="15">
      <c r="A67" s="12"/>
      <c r="B67" s="12"/>
      <c r="C67" s="155" t="s">
        <v>29</v>
      </c>
      <c r="D67" s="132">
        <v>100</v>
      </c>
      <c r="E67" s="119">
        <f t="shared" si="3"/>
        <v>1</v>
      </c>
      <c r="F67" s="132">
        <v>96</v>
      </c>
      <c r="G67" s="119">
        <f t="shared" si="4"/>
        <v>4.8</v>
      </c>
      <c r="H67" s="131">
        <v>32.94</v>
      </c>
      <c r="I67" s="135">
        <v>93.333333333333329</v>
      </c>
      <c r="J67" s="101">
        <f t="shared" si="5"/>
        <v>2.8</v>
      </c>
      <c r="K67" s="103"/>
      <c r="L67" s="103"/>
      <c r="N67" s="54">
        <v>100</v>
      </c>
      <c r="O67" s="54">
        <v>96</v>
      </c>
      <c r="P67" s="54">
        <v>17.5</v>
      </c>
      <c r="Q67" s="54">
        <v>100</v>
      </c>
    </row>
    <row r="68" spans="1:17" ht="16" thickBot="1">
      <c r="A68" s="12"/>
      <c r="B68" s="12"/>
      <c r="C68" s="156" t="s">
        <v>30</v>
      </c>
      <c r="D68" s="154">
        <v>90</v>
      </c>
      <c r="E68" s="119">
        <f t="shared" si="3"/>
        <v>0.9</v>
      </c>
      <c r="F68" s="154">
        <v>88</v>
      </c>
      <c r="G68" s="119">
        <f t="shared" si="4"/>
        <v>4.4000000000000004</v>
      </c>
      <c r="H68" s="145">
        <v>23.29</v>
      </c>
      <c r="I68" s="164">
        <v>83.333333333333329</v>
      </c>
      <c r="J68" s="101">
        <f t="shared" si="5"/>
        <v>2.5</v>
      </c>
      <c r="K68" s="103"/>
      <c r="L68" s="103"/>
      <c r="N68" s="38">
        <v>100</v>
      </c>
      <c r="O68" s="38">
        <v>98</v>
      </c>
      <c r="P68" s="38">
        <v>10.5</v>
      </c>
      <c r="Q68" s="38">
        <v>90</v>
      </c>
    </row>
    <row r="69" spans="1:17" ht="16" thickBot="1">
      <c r="A69" s="12"/>
      <c r="B69" s="12"/>
      <c r="C69" s="146"/>
      <c r="D69" s="148"/>
      <c r="E69" s="119"/>
      <c r="F69" s="148"/>
      <c r="G69" s="119"/>
      <c r="H69" s="148"/>
      <c r="I69" s="149"/>
      <c r="J69" s="101"/>
      <c r="K69" s="103"/>
      <c r="L69" s="103"/>
      <c r="N69" s="50"/>
      <c r="O69" s="50"/>
      <c r="P69" s="50"/>
      <c r="Q69" s="50"/>
    </row>
    <row r="70" spans="1:17" ht="15">
      <c r="A70" s="12"/>
      <c r="B70" s="12"/>
      <c r="C70" s="157" t="s">
        <v>31</v>
      </c>
      <c r="D70" s="151"/>
      <c r="E70" s="119"/>
      <c r="F70" s="151"/>
      <c r="G70" s="119"/>
      <c r="H70" s="151"/>
      <c r="I70" s="162"/>
      <c r="J70" s="101"/>
      <c r="K70" s="103"/>
      <c r="L70" s="103"/>
      <c r="N70" s="49"/>
      <c r="O70" s="49"/>
      <c r="P70" s="49"/>
      <c r="Q70" s="49"/>
    </row>
    <row r="71" spans="1:17" ht="15">
      <c r="A71" s="12"/>
      <c r="B71" s="12"/>
      <c r="C71" s="152" t="s">
        <v>32</v>
      </c>
      <c r="D71" s="132">
        <v>90</v>
      </c>
      <c r="E71" s="119">
        <f t="shared" si="3"/>
        <v>0.9</v>
      </c>
      <c r="F71" s="132">
        <v>94</v>
      </c>
      <c r="G71" s="119">
        <f t="shared" si="4"/>
        <v>4.6999999999999993</v>
      </c>
      <c r="H71" s="132">
        <v>9.870000000000001</v>
      </c>
      <c r="I71" s="134">
        <v>86.666666666666657</v>
      </c>
      <c r="J71" s="101">
        <f t="shared" si="5"/>
        <v>2.5999999999999996</v>
      </c>
      <c r="K71" s="103"/>
      <c r="L71" s="103"/>
      <c r="N71" s="54">
        <v>100</v>
      </c>
      <c r="O71" s="54">
        <v>96</v>
      </c>
      <c r="P71" s="54">
        <v>8.8000000000000007</v>
      </c>
      <c r="Q71" s="54">
        <v>93.333333333333329</v>
      </c>
    </row>
    <row r="72" spans="1:17" ht="15">
      <c r="A72" s="12"/>
      <c r="B72" s="12"/>
      <c r="C72" s="152" t="s">
        <v>33</v>
      </c>
      <c r="D72" s="132">
        <v>20</v>
      </c>
      <c r="E72" s="119">
        <f t="shared" si="3"/>
        <v>0.2</v>
      </c>
      <c r="F72" s="132">
        <v>16</v>
      </c>
      <c r="G72" s="119">
        <f t="shared" si="4"/>
        <v>0.8</v>
      </c>
      <c r="H72" s="132">
        <v>73.900000000000006</v>
      </c>
      <c r="I72" s="134">
        <v>16.666666666666664</v>
      </c>
      <c r="J72" s="101">
        <f t="shared" si="5"/>
        <v>0.49999999999999989</v>
      </c>
      <c r="K72" s="103"/>
      <c r="L72" s="103"/>
      <c r="N72" s="54">
        <v>10</v>
      </c>
      <c r="O72" s="54">
        <v>10</v>
      </c>
      <c r="P72" s="54">
        <v>81.7</v>
      </c>
      <c r="Q72" s="54">
        <v>10</v>
      </c>
    </row>
    <row r="73" spans="1:17" ht="16" thickBot="1">
      <c r="A73" s="12"/>
      <c r="B73" s="12"/>
      <c r="C73" s="153" t="s">
        <v>34</v>
      </c>
      <c r="D73" s="154">
        <v>50</v>
      </c>
      <c r="E73" s="119">
        <f t="shared" si="3"/>
        <v>0.5</v>
      </c>
      <c r="F73" s="154">
        <v>40</v>
      </c>
      <c r="G73" s="119">
        <f t="shared" si="4"/>
        <v>2</v>
      </c>
      <c r="H73" s="154">
        <v>38.910000000000004</v>
      </c>
      <c r="I73" s="161">
        <v>49.999999999999986</v>
      </c>
      <c r="J73" s="101">
        <f t="shared" si="5"/>
        <v>1.4999999999999996</v>
      </c>
      <c r="K73" s="103"/>
      <c r="L73" s="103"/>
      <c r="N73" s="38">
        <v>60</v>
      </c>
      <c r="O73" s="38">
        <v>66</v>
      </c>
      <c r="P73" s="38">
        <v>32.299999999999997</v>
      </c>
      <c r="Q73" s="38">
        <v>63.333333333333336</v>
      </c>
    </row>
    <row r="75" spans="1:17" ht="45">
      <c r="A75" s="12"/>
      <c r="B75" s="12"/>
      <c r="C75" s="128"/>
      <c r="D75" s="195" t="s">
        <v>44</v>
      </c>
      <c r="E75" s="195"/>
      <c r="F75" s="195"/>
      <c r="G75" s="195"/>
      <c r="H75" s="195"/>
      <c r="I75" s="195"/>
      <c r="M75" s="125"/>
      <c r="N75" s="124" t="s">
        <v>1</v>
      </c>
      <c r="O75" s="124" t="s">
        <v>2</v>
      </c>
      <c r="P75" s="124" t="s">
        <v>3</v>
      </c>
      <c r="Q75" s="124" t="s">
        <v>4</v>
      </c>
    </row>
    <row r="76" spans="1:17" ht="46" thickBot="1">
      <c r="A76" s="12"/>
      <c r="B76" s="12"/>
      <c r="C76" s="136" t="s">
        <v>0</v>
      </c>
      <c r="D76" s="137" t="s">
        <v>1</v>
      </c>
      <c r="E76" s="137"/>
      <c r="F76" s="137" t="s">
        <v>2</v>
      </c>
      <c r="G76" s="137"/>
      <c r="H76" s="137" t="s">
        <v>3</v>
      </c>
      <c r="I76" s="137" t="s">
        <v>4</v>
      </c>
      <c r="M76" s="123" t="s">
        <v>47</v>
      </c>
      <c r="N76" s="122">
        <f>AVERAGE(N5:N8,N11:N18,N21:N23,N26:N31,N34:N36,N42:N45,N48:N55,N58:N60,N63:N68,N71:N73)</f>
        <v>87.545882936507937</v>
      </c>
      <c r="O76" s="121">
        <f>AVERAGE(O5:O8,O11:O18,O21:O23,O26:O31,O34:O36,O42:O45,O48:O55,O58:O60,O63:O68,O71:O73)</f>
        <v>83.399057539682545</v>
      </c>
      <c r="P76" s="121">
        <f>AVERAGE(P5:P8,P11:P18,P21,P23,P26:P31,P34:P36,P42:P45,P48:P55,P58,P60,P63:P68,P71:P73)</f>
        <v>28.399818840579709</v>
      </c>
      <c r="Q76" s="122">
        <f>AVERAGE(Q5:Q8,Q14:Q18,Q21:Q23,Q26:Q31,Q35,Q34,Q36,Q42:Q45,Q51:Q55,Q58:Q60,Q63:Q68,Q71,Q73,Q72)</f>
        <v>80.310846560846571</v>
      </c>
    </row>
    <row r="77" spans="1:17" ht="15">
      <c r="A77" s="12"/>
      <c r="B77" s="12"/>
      <c r="C77" s="139" t="s">
        <v>5</v>
      </c>
      <c r="D77" s="151"/>
      <c r="E77" s="151"/>
      <c r="F77" s="151"/>
      <c r="G77" s="151"/>
      <c r="H77" s="151"/>
      <c r="I77" s="108"/>
      <c r="M77" s="120" t="s">
        <v>48</v>
      </c>
      <c r="N77" s="122">
        <f>STDEV(N5:N8,N11:N18,N21:N23,N26:N31,N34:N36,N42:N45,N48:N55,N58:N60,N63:N68,N71:N73)</f>
        <v>23.174049507883005</v>
      </c>
      <c r="O77" s="122">
        <f>STDEV(O5:O8,O11:O18,O21:O23,O26:O31,O34:O36,O42:O45,O48:O55,O58:O60,O63:O68,O71:O73)</f>
        <v>19.667863943108333</v>
      </c>
      <c r="P77" s="122">
        <f>STDEV(P5:P8,P11:P18,P21,P23,P26:P31,P34:P36,P42:P45,P48:P55,P58,P60,P63:P68,P71:P73)</f>
        <v>17.084303088024665</v>
      </c>
      <c r="Q77" s="122">
        <f>STDEV(Q5:Q8,Q14:Q18,Q21:Q23,Q26:Q31,Q35,Q34,Q36,Q42:Q45,Q51:Q55,Q58:Q60,Q63:Q68,Q71,Q73,Q72)</f>
        <v>22.600040435606008</v>
      </c>
    </row>
    <row r="78" spans="1:17" ht="15">
      <c r="A78" s="12"/>
      <c r="B78" s="12"/>
      <c r="C78" s="142" t="s">
        <v>6</v>
      </c>
      <c r="D78" s="158">
        <v>81.818181818181813</v>
      </c>
      <c r="E78" s="109">
        <f>D78/100</f>
        <v>0.81818181818181812</v>
      </c>
      <c r="F78" s="158">
        <v>83.63636363636364</v>
      </c>
      <c r="G78" s="109">
        <f>(F78/100)*5</f>
        <v>4.1818181818181817</v>
      </c>
      <c r="H78" s="158">
        <v>47.127272727272725</v>
      </c>
      <c r="I78" s="107">
        <v>90.909090909090892</v>
      </c>
      <c r="J78" s="102">
        <f>(I78/100)*3</f>
        <v>2.7272727272727266</v>
      </c>
    </row>
    <row r="79" spans="1:17" ht="15">
      <c r="A79" s="12"/>
      <c r="B79" s="12"/>
      <c r="C79" s="142" t="s">
        <v>7</v>
      </c>
      <c r="D79" s="158">
        <v>90.909090909090907</v>
      </c>
      <c r="E79" s="109">
        <f t="shared" ref="E79:E109" si="6">D79/100</f>
        <v>0.90909090909090906</v>
      </c>
      <c r="F79" s="158">
        <v>81.818181818181813</v>
      </c>
      <c r="G79" s="109">
        <f t="shared" ref="G79:G109" si="7">(F79/100)*5</f>
        <v>4.0909090909090908</v>
      </c>
      <c r="H79" s="158">
        <v>32.718181818181819</v>
      </c>
      <c r="I79" s="107">
        <v>100</v>
      </c>
      <c r="J79" s="102">
        <f t="shared" ref="J79:J109" si="8">(I79/100)*3</f>
        <v>3</v>
      </c>
    </row>
    <row r="80" spans="1:17" ht="15">
      <c r="A80" s="12"/>
      <c r="B80" s="12"/>
      <c r="C80" s="143" t="s">
        <v>8</v>
      </c>
      <c r="D80" s="158">
        <v>81.818181818181813</v>
      </c>
      <c r="E80" s="109">
        <f t="shared" si="6"/>
        <v>0.81818181818181812</v>
      </c>
      <c r="F80" s="158">
        <v>61.81818181818182</v>
      </c>
      <c r="G80" s="109">
        <f t="shared" si="7"/>
        <v>3.0909090909090908</v>
      </c>
      <c r="H80" s="158">
        <v>63.963636363636368</v>
      </c>
      <c r="I80" s="107">
        <v>78.787878787878782</v>
      </c>
      <c r="J80" s="102">
        <f t="shared" si="8"/>
        <v>2.3636363636363633</v>
      </c>
    </row>
    <row r="81" spans="1:10" ht="16" thickBot="1">
      <c r="A81" s="12"/>
      <c r="B81" s="12"/>
      <c r="C81" s="144" t="s">
        <v>9</v>
      </c>
      <c r="D81" s="159">
        <v>90.909090909090892</v>
      </c>
      <c r="E81" s="105">
        <f t="shared" si="6"/>
        <v>0.90909090909090895</v>
      </c>
      <c r="F81" s="159">
        <v>73.939393939393938</v>
      </c>
      <c r="G81" s="109">
        <f t="shared" si="7"/>
        <v>3.6969696969696968</v>
      </c>
      <c r="H81" s="159">
        <v>32.224242424242419</v>
      </c>
      <c r="I81" s="106">
        <v>83.838383838383848</v>
      </c>
      <c r="J81" s="102">
        <f t="shared" si="8"/>
        <v>2.5151515151515156</v>
      </c>
    </row>
    <row r="82" spans="1:10" ht="16" thickBot="1">
      <c r="A82" s="12"/>
      <c r="B82" s="12"/>
      <c r="C82" s="146"/>
      <c r="D82" s="147"/>
      <c r="E82" s="104"/>
      <c r="F82" s="147"/>
      <c r="G82" s="109"/>
      <c r="H82" s="147"/>
      <c r="I82" s="147"/>
    </row>
    <row r="83" spans="1:10" ht="15">
      <c r="A83" s="12"/>
      <c r="B83" s="12"/>
      <c r="C83" s="139" t="s">
        <v>10</v>
      </c>
      <c r="D83" s="150"/>
      <c r="E83" s="109"/>
      <c r="F83" s="150"/>
      <c r="G83" s="109"/>
      <c r="H83" s="150"/>
      <c r="I83" s="150"/>
    </row>
    <row r="84" spans="1:10" ht="15">
      <c r="A84" s="12"/>
      <c r="B84" s="12"/>
      <c r="C84" s="152" t="s">
        <v>11</v>
      </c>
      <c r="D84" s="158">
        <v>80.519480519480524</v>
      </c>
      <c r="E84" s="109">
        <f t="shared" si="6"/>
        <v>0.80519480519480524</v>
      </c>
      <c r="F84" s="158">
        <v>72.727272727272734</v>
      </c>
      <c r="G84" s="109">
        <f t="shared" si="7"/>
        <v>3.6363636363636367</v>
      </c>
      <c r="H84" s="158">
        <v>31.309090909090909</v>
      </c>
      <c r="I84" s="158" t="s">
        <v>12</v>
      </c>
      <c r="J84" s="158" t="s">
        <v>12</v>
      </c>
    </row>
    <row r="85" spans="1:10" ht="15">
      <c r="A85" s="12"/>
      <c r="B85" s="12"/>
      <c r="C85" s="152" t="s">
        <v>13</v>
      </c>
      <c r="D85" s="158">
        <v>87.878787878787875</v>
      </c>
      <c r="E85" s="109">
        <f t="shared" si="6"/>
        <v>0.87878787878787878</v>
      </c>
      <c r="F85" s="158">
        <v>92.424242424242422</v>
      </c>
      <c r="G85" s="109">
        <f t="shared" si="7"/>
        <v>4.6212121212121211</v>
      </c>
      <c r="H85" s="158">
        <v>15.418181818181818</v>
      </c>
      <c r="I85" s="158" t="s">
        <v>12</v>
      </c>
      <c r="J85" s="158" t="s">
        <v>12</v>
      </c>
    </row>
    <row r="86" spans="1:10" ht="15">
      <c r="A86" s="12"/>
      <c r="B86" s="12"/>
      <c r="C86" s="152" t="s">
        <v>14</v>
      </c>
      <c r="D86" s="158">
        <v>72.727272727272734</v>
      </c>
      <c r="E86" s="109">
        <f t="shared" si="6"/>
        <v>0.72727272727272729</v>
      </c>
      <c r="F86" s="158">
        <v>55.151515151515149</v>
      </c>
      <c r="G86" s="109">
        <f t="shared" si="7"/>
        <v>2.7575757575757578</v>
      </c>
      <c r="H86" s="158">
        <v>45.081818181818178</v>
      </c>
      <c r="I86" s="158" t="s">
        <v>12</v>
      </c>
      <c r="J86" s="158" t="s">
        <v>12</v>
      </c>
    </row>
    <row r="87" spans="1:10" ht="15">
      <c r="A87" s="12"/>
      <c r="B87" s="12"/>
      <c r="C87" s="152" t="s">
        <v>15</v>
      </c>
      <c r="D87" s="158">
        <v>90.909090909090907</v>
      </c>
      <c r="E87" s="109">
        <f t="shared" si="6"/>
        <v>0.90909090909090906</v>
      </c>
      <c r="F87" s="158">
        <v>83.63636363636364</v>
      </c>
      <c r="G87" s="109">
        <f t="shared" si="7"/>
        <v>4.1818181818181817</v>
      </c>
      <c r="H87" s="158">
        <v>26.627272727272725</v>
      </c>
      <c r="I87" s="158">
        <v>93.939393939393938</v>
      </c>
      <c r="J87" s="102">
        <f t="shared" si="8"/>
        <v>2.8181818181818179</v>
      </c>
    </row>
    <row r="88" spans="1:10" ht="15">
      <c r="A88" s="12"/>
      <c r="B88" s="12"/>
      <c r="C88" s="152" t="s">
        <v>16</v>
      </c>
      <c r="D88" s="158">
        <v>90.909090909090907</v>
      </c>
      <c r="E88" s="109">
        <f t="shared" si="6"/>
        <v>0.90909090909090906</v>
      </c>
      <c r="F88" s="158">
        <v>67.272727272727266</v>
      </c>
      <c r="G88" s="109">
        <f t="shared" si="7"/>
        <v>3.3636363636363633</v>
      </c>
      <c r="H88" s="158">
        <v>29.818181818181817</v>
      </c>
      <c r="I88" s="158">
        <v>93.939393939393938</v>
      </c>
      <c r="J88" s="102">
        <f t="shared" si="8"/>
        <v>2.8181818181818179</v>
      </c>
    </row>
    <row r="89" spans="1:10" ht="15">
      <c r="A89" s="12"/>
      <c r="B89" s="12"/>
      <c r="C89" s="152" t="s">
        <v>17</v>
      </c>
      <c r="D89" s="158">
        <v>63.636363636363633</v>
      </c>
      <c r="E89" s="109">
        <f t="shared" si="6"/>
        <v>0.63636363636363635</v>
      </c>
      <c r="F89" s="158">
        <v>45.454545454545453</v>
      </c>
      <c r="G89" s="109">
        <f t="shared" si="7"/>
        <v>2.2727272727272725</v>
      </c>
      <c r="H89" s="158">
        <v>48.427272727272729</v>
      </c>
      <c r="I89" s="158">
        <v>63.636363636363626</v>
      </c>
      <c r="J89" s="102">
        <f t="shared" si="8"/>
        <v>1.9090909090909087</v>
      </c>
    </row>
    <row r="90" spans="1:10" ht="46">
      <c r="A90" s="11" t="s">
        <v>43</v>
      </c>
      <c r="B90" s="11"/>
      <c r="C90" s="152" t="s">
        <v>18</v>
      </c>
      <c r="D90" s="158">
        <v>100</v>
      </c>
      <c r="E90" s="109">
        <f t="shared" si="6"/>
        <v>1</v>
      </c>
      <c r="F90" s="158">
        <v>81.818181818181813</v>
      </c>
      <c r="G90" s="109">
        <f t="shared" si="7"/>
        <v>4.0909090909090908</v>
      </c>
      <c r="H90" s="158">
        <v>26.918181818181822</v>
      </c>
      <c r="I90" s="158">
        <v>81.818181818181813</v>
      </c>
      <c r="J90" s="102">
        <f t="shared" si="8"/>
        <v>2.4545454545454541</v>
      </c>
    </row>
    <row r="91" spans="1:10" ht="16" thickBot="1">
      <c r="A91" s="12"/>
      <c r="B91" s="12"/>
      <c r="C91" s="153" t="s">
        <v>19</v>
      </c>
      <c r="D91" s="159">
        <v>54.545454545454547</v>
      </c>
      <c r="E91" s="109">
        <f t="shared" si="6"/>
        <v>0.54545454545454541</v>
      </c>
      <c r="F91" s="159">
        <v>41.81818181818182</v>
      </c>
      <c r="G91" s="109">
        <f t="shared" si="7"/>
        <v>2.0909090909090908</v>
      </c>
      <c r="H91" s="159">
        <v>39.709090909090911</v>
      </c>
      <c r="I91" s="159">
        <v>57.575757575757571</v>
      </c>
      <c r="J91" s="102">
        <f t="shared" si="8"/>
        <v>1.7272727272727271</v>
      </c>
    </row>
    <row r="92" spans="1:10" ht="16" thickBot="1">
      <c r="A92" s="12"/>
      <c r="B92" s="12"/>
      <c r="C92" s="146"/>
      <c r="D92" s="147"/>
      <c r="E92" s="109"/>
      <c r="F92" s="147"/>
      <c r="G92" s="109"/>
      <c r="H92" s="147"/>
      <c r="I92" s="147"/>
      <c r="J92" s="102"/>
    </row>
    <row r="93" spans="1:10" ht="15">
      <c r="A93" s="12"/>
      <c r="B93" s="12"/>
      <c r="C93" s="139" t="s">
        <v>20</v>
      </c>
      <c r="D93" s="150"/>
      <c r="E93" s="109"/>
      <c r="F93" s="150"/>
      <c r="G93" s="109"/>
      <c r="H93" s="150"/>
      <c r="I93" s="150"/>
      <c r="J93" s="102"/>
    </row>
    <row r="94" spans="1:10" ht="15">
      <c r="A94" s="12"/>
      <c r="B94" s="12"/>
      <c r="C94" s="152" t="s">
        <v>21</v>
      </c>
      <c r="D94" s="158">
        <v>100</v>
      </c>
      <c r="E94" s="109">
        <f t="shared" si="6"/>
        <v>1</v>
      </c>
      <c r="F94" s="158">
        <v>90.909090909090907</v>
      </c>
      <c r="G94" s="109">
        <f t="shared" si="7"/>
        <v>4.545454545454545</v>
      </c>
      <c r="H94" s="158">
        <v>18.254545454545454</v>
      </c>
      <c r="I94" s="158">
        <v>90.909090909090892</v>
      </c>
      <c r="J94" s="102">
        <f t="shared" si="8"/>
        <v>2.7272727272727266</v>
      </c>
    </row>
    <row r="95" spans="1:10" ht="15">
      <c r="A95" s="12"/>
      <c r="B95" s="12"/>
      <c r="C95" s="152" t="s">
        <v>22</v>
      </c>
      <c r="D95" s="158">
        <v>63.636363636363633</v>
      </c>
      <c r="E95" s="109">
        <f t="shared" si="6"/>
        <v>0.63636363636363635</v>
      </c>
      <c r="F95" s="158">
        <v>54.545454545454547</v>
      </c>
      <c r="G95" s="109">
        <f t="shared" si="7"/>
        <v>2.7272727272727271</v>
      </c>
      <c r="H95" s="158" t="s">
        <v>12</v>
      </c>
      <c r="I95" s="158">
        <v>78.787878787878782</v>
      </c>
      <c r="J95" s="102">
        <f t="shared" si="8"/>
        <v>2.3636363636363633</v>
      </c>
    </row>
    <row r="96" spans="1:10" ht="16" thickBot="1">
      <c r="A96" s="12"/>
      <c r="B96" s="12"/>
      <c r="C96" s="153" t="s">
        <v>23</v>
      </c>
      <c r="D96" s="159">
        <v>90.909090909090907</v>
      </c>
      <c r="E96" s="109">
        <f t="shared" si="6"/>
        <v>0.90909090909090906</v>
      </c>
      <c r="F96" s="159">
        <v>80</v>
      </c>
      <c r="G96" s="109">
        <f t="shared" si="7"/>
        <v>4</v>
      </c>
      <c r="H96" s="159">
        <v>16.599999999999998</v>
      </c>
      <c r="I96" s="159">
        <v>78.787878787878768</v>
      </c>
      <c r="J96" s="102">
        <f t="shared" si="8"/>
        <v>2.3636363636363629</v>
      </c>
    </row>
    <row r="97" spans="1:10" ht="16" thickBot="1">
      <c r="A97" s="12"/>
      <c r="B97" s="12"/>
      <c r="C97" s="146"/>
      <c r="D97" s="147"/>
      <c r="E97" s="109"/>
      <c r="F97" s="147"/>
      <c r="G97" s="109"/>
      <c r="H97" s="147"/>
      <c r="I97" s="147"/>
      <c r="J97" s="102"/>
    </row>
    <row r="98" spans="1:10" ht="15">
      <c r="A98" s="12"/>
      <c r="B98" s="12"/>
      <c r="C98" s="139" t="s">
        <v>24</v>
      </c>
      <c r="D98" s="150"/>
      <c r="E98" s="109"/>
      <c r="F98" s="150"/>
      <c r="G98" s="109"/>
      <c r="H98" s="150"/>
      <c r="I98" s="150"/>
      <c r="J98" s="102"/>
    </row>
    <row r="99" spans="1:10" ht="15">
      <c r="A99" s="12"/>
      <c r="B99" s="12"/>
      <c r="C99" s="155" t="s">
        <v>25</v>
      </c>
      <c r="D99" s="158">
        <v>100</v>
      </c>
      <c r="E99" s="109">
        <f t="shared" si="6"/>
        <v>1</v>
      </c>
      <c r="F99" s="158">
        <v>100</v>
      </c>
      <c r="G99" s="109">
        <f t="shared" si="7"/>
        <v>5</v>
      </c>
      <c r="H99" s="158">
        <v>6.8363636363636369</v>
      </c>
      <c r="I99" s="158">
        <v>100</v>
      </c>
      <c r="J99" s="102">
        <f t="shared" si="8"/>
        <v>3</v>
      </c>
    </row>
    <row r="100" spans="1:10" ht="15">
      <c r="A100" s="12"/>
      <c r="B100" s="12"/>
      <c r="C100" s="155" t="s">
        <v>26</v>
      </c>
      <c r="D100" s="158">
        <v>100</v>
      </c>
      <c r="E100" s="109">
        <f t="shared" si="6"/>
        <v>1</v>
      </c>
      <c r="F100" s="158">
        <v>98.181818181818187</v>
      </c>
      <c r="G100" s="109">
        <f t="shared" si="7"/>
        <v>4.9090909090909101</v>
      </c>
      <c r="H100" s="158">
        <v>5.7909090909090901</v>
      </c>
      <c r="I100" s="158">
        <v>100</v>
      </c>
      <c r="J100" s="102">
        <f t="shared" si="8"/>
        <v>3</v>
      </c>
    </row>
    <row r="101" spans="1:10" ht="15">
      <c r="A101" s="12"/>
      <c r="B101" s="12"/>
      <c r="C101" s="155" t="s">
        <v>27</v>
      </c>
      <c r="D101" s="158">
        <v>90.909090909090907</v>
      </c>
      <c r="E101" s="109">
        <f t="shared" si="6"/>
        <v>0.90909090909090906</v>
      </c>
      <c r="F101" s="158">
        <v>85.454545454545453</v>
      </c>
      <c r="G101" s="109">
        <f t="shared" si="7"/>
        <v>4.2727272727272725</v>
      </c>
      <c r="H101" s="158">
        <v>25.290909090909089</v>
      </c>
      <c r="I101" s="158">
        <v>90.909090909090907</v>
      </c>
      <c r="J101" s="102">
        <f t="shared" si="8"/>
        <v>2.7272727272727271</v>
      </c>
    </row>
    <row r="102" spans="1:10" ht="15">
      <c r="A102" s="12"/>
      <c r="B102" s="12"/>
      <c r="C102" s="155" t="s">
        <v>28</v>
      </c>
      <c r="D102" s="158">
        <v>100</v>
      </c>
      <c r="E102" s="109">
        <f t="shared" si="6"/>
        <v>1</v>
      </c>
      <c r="F102" s="158">
        <v>98.181818181818187</v>
      </c>
      <c r="G102" s="109">
        <f t="shared" si="7"/>
        <v>4.9090909090909101</v>
      </c>
      <c r="H102" s="158">
        <v>7.7545454545454557</v>
      </c>
      <c r="I102" s="158">
        <v>100</v>
      </c>
      <c r="J102" s="102">
        <f t="shared" si="8"/>
        <v>3</v>
      </c>
    </row>
    <row r="103" spans="1:10" ht="15">
      <c r="A103" s="12"/>
      <c r="B103" s="12"/>
      <c r="C103" s="155" t="s">
        <v>29</v>
      </c>
      <c r="D103" s="158">
        <v>90.909090909090907</v>
      </c>
      <c r="E103" s="109">
        <f t="shared" si="6"/>
        <v>0.90909090909090906</v>
      </c>
      <c r="F103" s="158">
        <v>81.818181818181813</v>
      </c>
      <c r="G103" s="109">
        <f t="shared" si="7"/>
        <v>4.0909090909090908</v>
      </c>
      <c r="H103" s="158">
        <v>34.654545454545456</v>
      </c>
      <c r="I103" s="158">
        <v>66.666666666666671</v>
      </c>
      <c r="J103" s="102">
        <f t="shared" si="8"/>
        <v>2</v>
      </c>
    </row>
    <row r="104" spans="1:10" ht="16" thickBot="1">
      <c r="A104" s="12"/>
      <c r="B104" s="12"/>
      <c r="C104" s="156" t="s">
        <v>30</v>
      </c>
      <c r="D104" s="159">
        <v>90.909090909090907</v>
      </c>
      <c r="E104" s="109">
        <f t="shared" si="6"/>
        <v>0.90909090909090906</v>
      </c>
      <c r="F104" s="159">
        <v>85.454545454545453</v>
      </c>
      <c r="G104" s="109">
        <f t="shared" si="7"/>
        <v>4.2727272727272725</v>
      </c>
      <c r="H104" s="159">
        <v>19.27272727272727</v>
      </c>
      <c r="I104" s="159">
        <v>90.909090909090907</v>
      </c>
      <c r="J104" s="102">
        <f t="shared" si="8"/>
        <v>2.7272727272727271</v>
      </c>
    </row>
    <row r="105" spans="1:10" ht="16" thickBot="1">
      <c r="A105" s="12"/>
      <c r="B105" s="12"/>
      <c r="C105" s="146"/>
      <c r="D105" s="147"/>
      <c r="E105" s="109"/>
      <c r="F105" s="147"/>
      <c r="G105" s="109"/>
      <c r="H105" s="147"/>
      <c r="I105" s="147"/>
      <c r="J105" s="102"/>
    </row>
    <row r="106" spans="1:10" ht="15">
      <c r="A106" s="12"/>
      <c r="B106" s="12"/>
      <c r="C106" s="157" t="s">
        <v>31</v>
      </c>
      <c r="D106" s="150"/>
      <c r="E106" s="109"/>
      <c r="F106" s="150"/>
      <c r="G106" s="109"/>
      <c r="H106" s="150"/>
      <c r="I106" s="150"/>
      <c r="J106" s="102"/>
    </row>
    <row r="107" spans="1:10" ht="15">
      <c r="A107" s="12"/>
      <c r="B107" s="12"/>
      <c r="C107" s="152" t="s">
        <v>32</v>
      </c>
      <c r="D107" s="158">
        <v>100</v>
      </c>
      <c r="E107" s="109">
        <f t="shared" si="6"/>
        <v>1</v>
      </c>
      <c r="F107" s="158">
        <v>90.909090909090907</v>
      </c>
      <c r="G107" s="109">
        <f t="shared" si="7"/>
        <v>4.545454545454545</v>
      </c>
      <c r="H107" s="158">
        <v>11.336363636363636</v>
      </c>
      <c r="I107" s="158">
        <v>93.939393939393938</v>
      </c>
      <c r="J107" s="102">
        <f t="shared" si="8"/>
        <v>2.8181818181818179</v>
      </c>
    </row>
    <row r="108" spans="1:10" ht="15">
      <c r="A108" s="12"/>
      <c r="B108" s="12"/>
      <c r="C108" s="152" t="s">
        <v>33</v>
      </c>
      <c r="D108" s="158">
        <v>36.363636363636367</v>
      </c>
      <c r="E108" s="109">
        <f t="shared" si="6"/>
        <v>0.36363636363636365</v>
      </c>
      <c r="F108" s="158">
        <v>27.272727272727273</v>
      </c>
      <c r="G108" s="109">
        <f t="shared" si="7"/>
        <v>1.3636363636363635</v>
      </c>
      <c r="H108" s="158">
        <v>62.636363636363633</v>
      </c>
      <c r="I108" s="158">
        <v>33.333333333333329</v>
      </c>
      <c r="J108" s="102">
        <f t="shared" si="8"/>
        <v>0.99999999999999978</v>
      </c>
    </row>
    <row r="109" spans="1:10" ht="16" thickBot="1">
      <c r="A109" s="12"/>
      <c r="B109" s="12"/>
      <c r="C109" s="153" t="s">
        <v>34</v>
      </c>
      <c r="D109" s="159">
        <v>63.636363636363633</v>
      </c>
      <c r="E109" s="109">
        <f t="shared" si="6"/>
        <v>0.63636363636363635</v>
      </c>
      <c r="F109" s="159">
        <v>70.909090909090907</v>
      </c>
      <c r="G109" s="109">
        <f t="shared" si="7"/>
        <v>3.5454545454545454</v>
      </c>
      <c r="H109" s="159">
        <v>16</v>
      </c>
      <c r="I109" s="159">
        <v>63.636363636363626</v>
      </c>
      <c r="J109" s="102">
        <f t="shared" si="8"/>
        <v>1.9090909090909087</v>
      </c>
    </row>
    <row r="111" spans="1:10" ht="15" thickBot="1"/>
    <row r="112" spans="1:10" ht="57.75" customHeight="1">
      <c r="B112" s="127"/>
      <c r="C112" s="128"/>
      <c r="D112" s="196" t="s">
        <v>46</v>
      </c>
      <c r="E112" s="196"/>
      <c r="F112" s="196"/>
      <c r="G112" s="196"/>
      <c r="H112" s="196"/>
      <c r="I112" s="196"/>
    </row>
    <row r="113" spans="1:10" ht="46" thickBot="1">
      <c r="C113" s="136" t="s">
        <v>0</v>
      </c>
      <c r="D113" s="67" t="s">
        <v>1</v>
      </c>
      <c r="E113" s="67"/>
      <c r="F113" s="67" t="s">
        <v>2</v>
      </c>
      <c r="G113" s="67"/>
      <c r="H113" s="67" t="s">
        <v>3</v>
      </c>
      <c r="I113" s="67" t="s">
        <v>4</v>
      </c>
    </row>
    <row r="114" spans="1:10" ht="15">
      <c r="C114" s="139" t="s">
        <v>5</v>
      </c>
      <c r="D114" s="57"/>
      <c r="E114" s="57"/>
      <c r="F114" s="56"/>
      <c r="G114" s="56"/>
      <c r="H114" s="65"/>
      <c r="I114" s="65"/>
    </row>
    <row r="115" spans="1:10" ht="15">
      <c r="C115" s="142" t="s">
        <v>6</v>
      </c>
      <c r="D115" s="63">
        <v>66.666666666666671</v>
      </c>
      <c r="E115" s="110">
        <f>D115/100</f>
        <v>0.66666666666666674</v>
      </c>
      <c r="F115" s="55">
        <v>66.666666666666671</v>
      </c>
      <c r="G115" s="98">
        <f>(F115/100)*5</f>
        <v>3.3333333333333339</v>
      </c>
      <c r="H115" s="55">
        <v>58.444444444444443</v>
      </c>
      <c r="I115" s="55">
        <v>77.777777777777771</v>
      </c>
      <c r="J115" s="102">
        <f>(I115/100)*3</f>
        <v>2.333333333333333</v>
      </c>
    </row>
    <row r="116" spans="1:10" ht="15">
      <c r="C116" s="142" t="s">
        <v>7</v>
      </c>
      <c r="D116" s="63">
        <v>100</v>
      </c>
      <c r="E116" s="110">
        <f t="shared" ref="E116:E146" si="9">D116/100</f>
        <v>1</v>
      </c>
      <c r="F116" s="55">
        <v>82.222222222222229</v>
      </c>
      <c r="G116" s="98">
        <f t="shared" ref="G116:G146" si="10">(F116/100)*5</f>
        <v>4.1111111111111116</v>
      </c>
      <c r="H116" s="55">
        <v>39.555555555555557</v>
      </c>
      <c r="I116" s="55">
        <v>88.888888888888886</v>
      </c>
      <c r="J116" s="102">
        <f t="shared" ref="J116:J146" si="11">(I116/100)*3</f>
        <v>2.6666666666666665</v>
      </c>
    </row>
    <row r="117" spans="1:10" ht="15">
      <c r="C117" s="143" t="s">
        <v>8</v>
      </c>
      <c r="D117" s="63">
        <v>55.555555555555557</v>
      </c>
      <c r="E117" s="110">
        <f t="shared" si="9"/>
        <v>0.55555555555555558</v>
      </c>
      <c r="F117" s="55">
        <v>53.333333333333336</v>
      </c>
      <c r="G117" s="98">
        <f t="shared" si="10"/>
        <v>2.6666666666666665</v>
      </c>
      <c r="H117" s="55">
        <v>59.222222222222221</v>
      </c>
      <c r="I117" s="55">
        <v>70.370370370370367</v>
      </c>
      <c r="J117" s="102">
        <f t="shared" si="11"/>
        <v>2.1111111111111112</v>
      </c>
    </row>
    <row r="118" spans="1:10" ht="16" thickBot="1">
      <c r="C118" s="144" t="s">
        <v>9</v>
      </c>
      <c r="D118" s="62">
        <v>85.185185185185176</v>
      </c>
      <c r="E118" s="110">
        <f t="shared" si="9"/>
        <v>0.85185185185185175</v>
      </c>
      <c r="F118" s="48">
        <v>82.962962962962976</v>
      </c>
      <c r="G118" s="98">
        <f t="shared" si="10"/>
        <v>4.1481481481481488</v>
      </c>
      <c r="H118" s="48">
        <v>35.074074074074069</v>
      </c>
      <c r="I118" s="48">
        <v>72.839506172839506</v>
      </c>
      <c r="J118" s="102">
        <f t="shared" si="11"/>
        <v>2.1851851851851851</v>
      </c>
    </row>
    <row r="119" spans="1:10" ht="16" thickBot="1">
      <c r="C119" s="146"/>
      <c r="D119" s="61"/>
      <c r="E119" s="110"/>
      <c r="F119" s="61"/>
      <c r="G119" s="98"/>
      <c r="H119" s="61"/>
      <c r="I119" s="61"/>
    </row>
    <row r="120" spans="1:10" ht="16" thickBot="1">
      <c r="C120" s="139" t="s">
        <v>10</v>
      </c>
      <c r="D120" s="47"/>
      <c r="E120" s="110"/>
      <c r="F120" s="47"/>
      <c r="G120" s="98"/>
      <c r="H120" s="47"/>
      <c r="I120" s="47"/>
    </row>
    <row r="121" spans="1:10" ht="16" thickBot="1">
      <c r="C121" s="152" t="s">
        <v>11</v>
      </c>
      <c r="D121" s="44">
        <v>82.539682539682531</v>
      </c>
      <c r="E121" s="110">
        <f t="shared" si="9"/>
        <v>0.82539682539682535</v>
      </c>
      <c r="F121" s="43">
        <v>83.809523809523796</v>
      </c>
      <c r="G121" s="98">
        <f t="shared" si="10"/>
        <v>4.1904761904761898</v>
      </c>
      <c r="H121" s="43">
        <v>24.777777777777779</v>
      </c>
      <c r="I121" s="42" t="s">
        <v>12</v>
      </c>
      <c r="J121" s="42" t="s">
        <v>12</v>
      </c>
    </row>
    <row r="122" spans="1:10" ht="16" thickBot="1">
      <c r="C122" s="152" t="s">
        <v>13</v>
      </c>
      <c r="D122" s="63">
        <v>92.592592592592581</v>
      </c>
      <c r="E122" s="110">
        <f t="shared" si="9"/>
        <v>0.92592592592592582</v>
      </c>
      <c r="F122" s="53">
        <v>85.925925925925924</v>
      </c>
      <c r="G122" s="98">
        <f t="shared" si="10"/>
        <v>4.2962962962962967</v>
      </c>
      <c r="H122" s="53">
        <v>24.777777777777779</v>
      </c>
      <c r="I122" s="42" t="s">
        <v>12</v>
      </c>
      <c r="J122" s="42" t="s">
        <v>12</v>
      </c>
    </row>
    <row r="123" spans="1:10" ht="15">
      <c r="C123" s="152" t="s">
        <v>14</v>
      </c>
      <c r="D123" s="63">
        <v>94.444444444444443</v>
      </c>
      <c r="E123" s="110">
        <f t="shared" si="9"/>
        <v>0.94444444444444442</v>
      </c>
      <c r="F123" s="53">
        <v>80.370370370370381</v>
      </c>
      <c r="G123" s="98">
        <f t="shared" si="10"/>
        <v>4.018518518518519</v>
      </c>
      <c r="H123" s="53">
        <v>33.111111111111114</v>
      </c>
      <c r="I123" s="42" t="s">
        <v>12</v>
      </c>
      <c r="J123" s="42" t="s">
        <v>12</v>
      </c>
    </row>
    <row r="124" spans="1:10" ht="15">
      <c r="C124" s="152" t="s">
        <v>15</v>
      </c>
      <c r="D124" s="63">
        <v>88.888888888888886</v>
      </c>
      <c r="E124" s="110">
        <f t="shared" si="9"/>
        <v>0.88888888888888884</v>
      </c>
      <c r="F124" s="53">
        <v>80</v>
      </c>
      <c r="G124" s="98">
        <f t="shared" si="10"/>
        <v>4</v>
      </c>
      <c r="H124" s="53">
        <v>34.333333333333336</v>
      </c>
      <c r="I124" s="53">
        <v>74.074074074074076</v>
      </c>
      <c r="J124" s="102">
        <f t="shared" si="11"/>
        <v>2.2222222222222223</v>
      </c>
    </row>
    <row r="125" spans="1:10" ht="15">
      <c r="C125" s="152" t="s">
        <v>16</v>
      </c>
      <c r="D125" s="63">
        <v>77.777777777777771</v>
      </c>
      <c r="E125" s="110">
        <f t="shared" si="9"/>
        <v>0.77777777777777768</v>
      </c>
      <c r="F125" s="53">
        <v>73.333333333333329</v>
      </c>
      <c r="G125" s="98">
        <f t="shared" si="10"/>
        <v>3.6666666666666665</v>
      </c>
      <c r="H125" s="53">
        <v>34.333333333333336</v>
      </c>
      <c r="I125" s="53">
        <v>66.666666666666671</v>
      </c>
      <c r="J125" s="102">
        <f t="shared" si="11"/>
        <v>2</v>
      </c>
    </row>
    <row r="126" spans="1:10" ht="15">
      <c r="C126" s="152" t="s">
        <v>17</v>
      </c>
      <c r="D126" s="63">
        <v>88.888888888888886</v>
      </c>
      <c r="E126" s="110">
        <f t="shared" si="9"/>
        <v>0.88888888888888884</v>
      </c>
      <c r="F126" s="53">
        <v>80</v>
      </c>
      <c r="G126" s="98">
        <f t="shared" si="10"/>
        <v>4</v>
      </c>
      <c r="H126" s="53">
        <v>30.666666666666668</v>
      </c>
      <c r="I126" s="53">
        <v>62.962962962962948</v>
      </c>
      <c r="J126" s="102">
        <f t="shared" si="11"/>
        <v>1.8888888888888884</v>
      </c>
    </row>
    <row r="127" spans="1:10" ht="46">
      <c r="A127" s="127" t="s">
        <v>45</v>
      </c>
      <c r="C127" s="152" t="s">
        <v>18</v>
      </c>
      <c r="D127" s="63">
        <v>44.444444444444443</v>
      </c>
      <c r="E127" s="110">
        <f t="shared" si="9"/>
        <v>0.44444444444444442</v>
      </c>
      <c r="F127" s="53">
        <v>37.777777777777779</v>
      </c>
      <c r="G127" s="98">
        <f t="shared" si="10"/>
        <v>1.8888888888888888</v>
      </c>
      <c r="H127" s="53">
        <v>60.111111111111114</v>
      </c>
      <c r="I127" s="53">
        <v>44.444444444444443</v>
      </c>
      <c r="J127" s="102">
        <f t="shared" si="11"/>
        <v>1.3333333333333333</v>
      </c>
    </row>
    <row r="128" spans="1:10" ht="16" thickBot="1">
      <c r="C128" s="153" t="s">
        <v>19</v>
      </c>
      <c r="D128" s="62">
        <v>0</v>
      </c>
      <c r="E128" s="110">
        <f t="shared" si="9"/>
        <v>0</v>
      </c>
      <c r="F128" s="41">
        <v>0</v>
      </c>
      <c r="G128" s="98">
        <f t="shared" si="10"/>
        <v>0</v>
      </c>
      <c r="H128" s="41">
        <v>90</v>
      </c>
      <c r="I128" s="41">
        <v>0</v>
      </c>
      <c r="J128" s="102">
        <f t="shared" si="11"/>
        <v>0</v>
      </c>
    </row>
    <row r="129" spans="3:10" ht="16" thickBot="1">
      <c r="C129" s="146"/>
      <c r="D129" s="61"/>
      <c r="E129" s="110"/>
      <c r="F129" s="61"/>
      <c r="G129" s="98"/>
      <c r="H129" s="61"/>
      <c r="I129" s="61"/>
      <c r="J129" s="102"/>
    </row>
    <row r="130" spans="3:10" ht="15">
      <c r="C130" s="139" t="s">
        <v>20</v>
      </c>
      <c r="D130" s="59"/>
      <c r="E130" s="110"/>
      <c r="F130" s="59"/>
      <c r="G130" s="98"/>
      <c r="H130" s="59"/>
      <c r="I130" s="59"/>
      <c r="J130" s="102"/>
    </row>
    <row r="131" spans="3:10" ht="15">
      <c r="C131" s="152" t="s">
        <v>21</v>
      </c>
      <c r="D131" s="63">
        <v>88.888888888888886</v>
      </c>
      <c r="E131" s="110">
        <f t="shared" si="9"/>
        <v>0.88888888888888884</v>
      </c>
      <c r="F131" s="53">
        <v>75.555555555555557</v>
      </c>
      <c r="G131" s="98">
        <f t="shared" si="10"/>
        <v>3.7777777777777777</v>
      </c>
      <c r="H131" s="51">
        <v>21.222222222222221</v>
      </c>
      <c r="I131" s="53">
        <v>85.185185185185176</v>
      </c>
      <c r="J131" s="102">
        <f t="shared" si="11"/>
        <v>2.5555555555555554</v>
      </c>
    </row>
    <row r="132" spans="3:10" ht="15">
      <c r="C132" s="152" t="s">
        <v>22</v>
      </c>
      <c r="D132" s="63">
        <v>77.777777777777771</v>
      </c>
      <c r="E132" s="110">
        <f t="shared" si="9"/>
        <v>0.77777777777777768</v>
      </c>
      <c r="F132" s="53">
        <v>48.888888888888886</v>
      </c>
      <c r="G132" s="98">
        <f t="shared" si="10"/>
        <v>2.4444444444444442</v>
      </c>
      <c r="H132" s="52" t="s">
        <v>12</v>
      </c>
      <c r="I132" s="53">
        <v>66.666666666666671</v>
      </c>
      <c r="J132" s="102">
        <f t="shared" si="11"/>
        <v>2</v>
      </c>
    </row>
    <row r="133" spans="3:10" ht="16" thickBot="1">
      <c r="C133" s="153" t="s">
        <v>23</v>
      </c>
      <c r="D133" s="62">
        <v>88.888888888888886</v>
      </c>
      <c r="E133" s="110">
        <f t="shared" si="9"/>
        <v>0.88888888888888884</v>
      </c>
      <c r="F133" s="40">
        <v>80</v>
      </c>
      <c r="G133" s="98">
        <f t="shared" si="10"/>
        <v>4</v>
      </c>
      <c r="H133" s="39">
        <v>21.888888888888889</v>
      </c>
      <c r="I133" s="41">
        <v>81.481481481481467</v>
      </c>
      <c r="J133" s="102">
        <f t="shared" si="11"/>
        <v>2.4444444444444438</v>
      </c>
    </row>
    <row r="134" spans="3:10" ht="16" thickBot="1">
      <c r="C134" s="146"/>
      <c r="D134" s="61"/>
      <c r="E134" s="110"/>
      <c r="F134" s="61"/>
      <c r="G134" s="98"/>
      <c r="H134" s="61"/>
      <c r="I134" s="61"/>
      <c r="J134" s="102"/>
    </row>
    <row r="135" spans="3:10" ht="15">
      <c r="C135" s="139" t="s">
        <v>24</v>
      </c>
      <c r="D135" s="59"/>
      <c r="E135" s="110"/>
      <c r="F135" s="59"/>
      <c r="G135" s="98"/>
      <c r="H135" s="59"/>
      <c r="I135" s="59"/>
      <c r="J135" s="102"/>
    </row>
    <row r="136" spans="3:10" ht="15">
      <c r="C136" s="155" t="s">
        <v>25</v>
      </c>
      <c r="D136" s="53">
        <v>100</v>
      </c>
      <c r="E136" s="110">
        <f t="shared" si="9"/>
        <v>1</v>
      </c>
      <c r="F136" s="53">
        <v>100</v>
      </c>
      <c r="G136" s="98">
        <f t="shared" si="10"/>
        <v>5</v>
      </c>
      <c r="H136" s="53">
        <v>12.333333333333334</v>
      </c>
      <c r="I136" s="53">
        <v>100</v>
      </c>
      <c r="J136" s="102">
        <f t="shared" si="11"/>
        <v>3</v>
      </c>
    </row>
    <row r="137" spans="3:10" ht="15">
      <c r="C137" s="155" t="s">
        <v>26</v>
      </c>
      <c r="D137" s="53">
        <v>100</v>
      </c>
      <c r="E137" s="110">
        <f t="shared" si="9"/>
        <v>1</v>
      </c>
      <c r="F137" s="53">
        <v>97.777777777777771</v>
      </c>
      <c r="G137" s="98">
        <f t="shared" si="10"/>
        <v>4.8888888888888884</v>
      </c>
      <c r="H137" s="53">
        <v>14.666666666666666</v>
      </c>
      <c r="I137" s="53">
        <v>100</v>
      </c>
      <c r="J137" s="102">
        <f t="shared" si="11"/>
        <v>3</v>
      </c>
    </row>
    <row r="138" spans="3:10" ht="15">
      <c r="C138" s="155" t="s">
        <v>27</v>
      </c>
      <c r="D138" s="53">
        <v>44.444444444444443</v>
      </c>
      <c r="E138" s="110">
        <f t="shared" si="9"/>
        <v>0.44444444444444442</v>
      </c>
      <c r="F138" s="53">
        <v>44.444444444444443</v>
      </c>
      <c r="G138" s="98">
        <f t="shared" si="10"/>
        <v>2.2222222222222223</v>
      </c>
      <c r="H138" s="53">
        <v>51.777777777777779</v>
      </c>
      <c r="I138" s="53">
        <v>44.444444444444443</v>
      </c>
      <c r="J138" s="102">
        <f t="shared" si="11"/>
        <v>1.3333333333333333</v>
      </c>
    </row>
    <row r="139" spans="3:10" ht="15">
      <c r="C139" s="155" t="s">
        <v>28</v>
      </c>
      <c r="D139" s="53">
        <v>100</v>
      </c>
      <c r="E139" s="110">
        <f t="shared" si="9"/>
        <v>1</v>
      </c>
      <c r="F139" s="53">
        <v>95.555555555555557</v>
      </c>
      <c r="G139" s="98">
        <f t="shared" si="10"/>
        <v>4.7777777777777777</v>
      </c>
      <c r="H139" s="53">
        <v>5.333333333333333</v>
      </c>
      <c r="I139" s="53">
        <v>100</v>
      </c>
      <c r="J139" s="102">
        <f t="shared" si="11"/>
        <v>3</v>
      </c>
    </row>
    <row r="140" spans="3:10" ht="15">
      <c r="C140" s="155" t="s">
        <v>29</v>
      </c>
      <c r="D140" s="53">
        <v>66.666666666666671</v>
      </c>
      <c r="E140" s="110">
        <f t="shared" si="9"/>
        <v>0.66666666666666674</v>
      </c>
      <c r="F140" s="53">
        <v>62.222222222222221</v>
      </c>
      <c r="G140" s="98">
        <f t="shared" si="10"/>
        <v>3.1111111111111112</v>
      </c>
      <c r="H140" s="53">
        <v>47.666666666666664</v>
      </c>
      <c r="I140" s="53">
        <v>66.666666666666671</v>
      </c>
      <c r="J140" s="102">
        <f t="shared" si="11"/>
        <v>2</v>
      </c>
    </row>
    <row r="141" spans="3:10" ht="16" thickBot="1">
      <c r="C141" s="156" t="s">
        <v>30</v>
      </c>
      <c r="D141" s="41">
        <v>100</v>
      </c>
      <c r="E141" s="110">
        <f t="shared" si="9"/>
        <v>1</v>
      </c>
      <c r="F141" s="41">
        <v>93.333333333333329</v>
      </c>
      <c r="G141" s="98">
        <f t="shared" si="10"/>
        <v>4.6666666666666661</v>
      </c>
      <c r="H141" s="41">
        <v>18</v>
      </c>
      <c r="I141" s="41">
        <v>100</v>
      </c>
      <c r="J141" s="102">
        <f t="shared" si="11"/>
        <v>3</v>
      </c>
    </row>
    <row r="142" spans="3:10" ht="16" thickBot="1">
      <c r="C142" s="146"/>
      <c r="D142" s="61"/>
      <c r="E142" s="110"/>
      <c r="F142" s="61"/>
      <c r="G142" s="98"/>
      <c r="H142" s="61"/>
      <c r="I142" s="61"/>
      <c r="J142" s="102"/>
    </row>
    <row r="143" spans="3:10" ht="15">
      <c r="C143" s="157" t="s">
        <v>31</v>
      </c>
      <c r="D143" s="59"/>
      <c r="E143" s="110"/>
      <c r="F143" s="59"/>
      <c r="G143" s="98"/>
      <c r="H143" s="59"/>
      <c r="I143" s="59"/>
      <c r="J143" s="102"/>
    </row>
    <row r="144" spans="3:10" ht="15">
      <c r="C144" s="152" t="s">
        <v>32</v>
      </c>
      <c r="D144" s="53">
        <v>88.888888888888886</v>
      </c>
      <c r="E144" s="110">
        <f t="shared" si="9"/>
        <v>0.88888888888888884</v>
      </c>
      <c r="F144" s="53">
        <v>86.666666666666671</v>
      </c>
      <c r="G144" s="98">
        <f t="shared" si="10"/>
        <v>4.3333333333333339</v>
      </c>
      <c r="H144" s="53">
        <v>17.111111111111111</v>
      </c>
      <c r="I144" s="53">
        <v>70.370370370370367</v>
      </c>
      <c r="J144" s="102">
        <f t="shared" si="11"/>
        <v>2.1111111111111112</v>
      </c>
    </row>
    <row r="145" spans="2:10" ht="15">
      <c r="C145" s="152" t="s">
        <v>33</v>
      </c>
      <c r="D145" s="53">
        <v>0</v>
      </c>
      <c r="E145" s="110">
        <f t="shared" si="9"/>
        <v>0</v>
      </c>
      <c r="F145" s="53">
        <v>17.777777777777779</v>
      </c>
      <c r="G145" s="98">
        <f t="shared" si="10"/>
        <v>0.88888888888888895</v>
      </c>
      <c r="H145" s="53">
        <v>81.666666666666671</v>
      </c>
      <c r="I145" s="53">
        <v>7.4074074074074066</v>
      </c>
      <c r="J145" s="102">
        <f t="shared" si="11"/>
        <v>0.22222222222222221</v>
      </c>
    </row>
    <row r="146" spans="2:10" ht="16" thickBot="1">
      <c r="C146" s="153" t="s">
        <v>34</v>
      </c>
      <c r="D146" s="41">
        <v>55.555555555555557</v>
      </c>
      <c r="E146" s="110">
        <f t="shared" si="9"/>
        <v>0.55555555555555558</v>
      </c>
      <c r="F146" s="41">
        <v>48.888888888888886</v>
      </c>
      <c r="G146" s="98">
        <f t="shared" si="10"/>
        <v>2.4444444444444442</v>
      </c>
      <c r="H146" s="41">
        <v>47.777777777777779</v>
      </c>
      <c r="I146" s="41">
        <v>74.074074074074076</v>
      </c>
      <c r="J146" s="102">
        <f t="shared" si="11"/>
        <v>2.2222222222222223</v>
      </c>
    </row>
    <row r="148" spans="2:10" ht="45">
      <c r="B148" s="126" t="s">
        <v>49</v>
      </c>
      <c r="C148" s="125"/>
      <c r="D148" s="124" t="s">
        <v>1</v>
      </c>
      <c r="E148" s="124"/>
      <c r="F148" s="124" t="s">
        <v>2</v>
      </c>
      <c r="G148" s="124"/>
      <c r="H148" s="124" t="s">
        <v>3</v>
      </c>
      <c r="I148" s="124" t="s">
        <v>4</v>
      </c>
    </row>
    <row r="149" spans="2:10" ht="15">
      <c r="C149" s="123" t="s">
        <v>47</v>
      </c>
      <c r="D149" s="122">
        <f>AVERAGE(D5:D8,D11,D11:D18,D21:D23,D26:D31,D34:D36,D42:D45,D48:D55,D58:D60,D63:D68,D71:D73,D78,D78:D81,D84:D91,D94:D96,D99:D104,D107:D109,D115:D118,D121:D128,D131:D133,D136:D141,D144:D146,D11,D78)</f>
        <v>81.301082251082263</v>
      </c>
      <c r="E149" s="88">
        <f>AVERAGE(E5:E8,E11,E11:E18,E21:E23,E26:E31,E34:E36,E42:E45,E48:E55,E58:E60,E63:E68,E71:E73,E78,E78:E81,E84:E91,E94:E96,E99:E104,E107:E109,E115:E118,E121:E128,E131:E133,E136:E141,E144:E146,E11,E78)</f>
        <v>0.81301082251082191</v>
      </c>
      <c r="F149" s="121">
        <f>AVERAGE(F5:F8,F11,F11:F18,F21:F23,F26:F31,F34:F36,F42:F45,F48:F55,F58:F60,F63:F68,F71:F73,F78,F78:F81,F84:F91,F94:F96,F99:F104,F107:F109,F115:F118,F121:F128,F131:F133,F136:F141,F144:F146,F11,F78)</f>
        <v>73.563541366041349</v>
      </c>
      <c r="G149" s="87">
        <f>AVERAGE(G5:G8,G11,G11:G18,G21:G23,G26:G31,G34:G36,G42:G45,G48:G55,G58:G60,G63:G68,G71:G73,G78,G78:G81,G84:G91,G94:G96,G99:G104,G107:G109,G115:G118,G121:G128,G131:G133,G136:G141,G144:G146,G11,G78)</f>
        <v>3.67817706830207</v>
      </c>
      <c r="H149" s="121">
        <f>AVERAGE(H5:H8,H11:H18,H21,H23,H26:H31,H34:H36,H42:H45,H48:H55,H58,H60,H63:H68,H71:H73,H78:H81,H84:H91,H94,H96,H99:H104,H107:H109,H115:H118,H121:H128,H131,H133,H136:H141,H144:H146)</f>
        <v>32.490243284292205</v>
      </c>
      <c r="I149" s="122">
        <f>AVERAGE(I5:I8,I14:I18,I21:I23,I26:I31,I34:I36,I42:I45,I51:I55,I58:I60,I63:I68,I71:I73,I78:I81,I87:I91,I94:I96,I99:I104,I107:I109,I115:I118,I124:I128,I131:I133,I136:I141,I144:I146)</f>
        <v>75.598277751055548</v>
      </c>
    </row>
    <row r="150" spans="2:10">
      <c r="C150" s="120" t="s">
        <v>48</v>
      </c>
      <c r="D150" s="122">
        <f>STDEV(D5:D8,D11,D11:D18,D21:D23,D26:D31,D34:D36,D42:D45,D48:D55,D58:D60,D63:D68,D71:D73,D78,D78:D81,D84:D91,D94:D96,D99:D104,D107:D109,D115:D118,D121:D128,D131:D133,D136:D141,D144:D146,D11,D78)</f>
        <v>21.889859515785368</v>
      </c>
      <c r="E150" s="88">
        <f>STDEV(E5:E8,E11,E11:E18,E21:E23,E26:E31,E34:E36,E42:E45,E48:E55,E58:E60,E63:E68,E71:E73,E78,E78:E81,E84:E91,E94:E96,E99:E104,E107:E109,E115:E118,E121:E128,E131:E133,E136:E141,E144:E146,E11,E78)</f>
        <v>0.21889859515785592</v>
      </c>
      <c r="F150" s="122">
        <f>STDEV(F5:F8,F11,F11:F18,F21:F23,F26:F31,F34:F36,F42:F45,F48:F55,F58:F60,F63:F68,F71:F73,F78,F78:F81,F84:F91,F94:F96,F99:F104,F107:F109,F115:F118,F121:F128,F131:F133,F136:F141,F144:F146,F11,F78)</f>
        <v>21.366346626548463</v>
      </c>
      <c r="G150" s="88">
        <f>STDEV(G5:G8,G11,G11:G18,G21:G23,G26:G31,G34:G36,G42:G45,G48:G55,G58:G60,G63:G68,G71:G73,G78,G78:G81,G84:G91,G94:G96,G99:G104,G107:G109,G115:G118,G121:G128,G131:G133,G136:G141,G144:G146,G11,G78)</f>
        <v>1.0683173313274146</v>
      </c>
      <c r="H150" s="122">
        <f>STDEV(H5:H8,H11:H18,H21,H23,H26:H31,H34:H36,H42:H45,H48:H55,H58,H60,H63:H68,H71:H73,H78:H81,H84:H91,H94,H96,H99:H104,H107:H109,H115:H118,H121:H128,H131,H133,H136:H141,H144:H146)</f>
        <v>18.124155041166702</v>
      </c>
      <c r="I150" s="122">
        <f>STDEV(I5:I8,I14:I18,I21:I23,I26:I31,I34:I36,I42:I45,I51:I55,I58:I60,I63:I68,I71:I73,I78:I81,I87:I91,I94:I96,I99:I104,I107:I109,I115:I118,I124:I128,I131:I133,I136:I141,I144:I146)</f>
        <v>22.617774650705751</v>
      </c>
    </row>
  </sheetData>
  <mergeCells count="8">
    <mergeCell ref="D75:I75"/>
    <mergeCell ref="D112:I112"/>
    <mergeCell ref="C1:I1"/>
    <mergeCell ref="N1:R1"/>
    <mergeCell ref="D2:I2"/>
    <mergeCell ref="N2:Q2"/>
    <mergeCell ref="D39:I39"/>
    <mergeCell ref="N39:Q3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Post Lecture Year 2 Scratch</vt:lpstr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UCI_Employee</dc:creator>
  <cp:lastModifiedBy>Davinder Ramsingh</cp:lastModifiedBy>
  <cp:lastPrinted>2014-08-26T18:04:54Z</cp:lastPrinted>
  <dcterms:created xsi:type="dcterms:W3CDTF">2014-08-09T02:38:51Z</dcterms:created>
  <dcterms:modified xsi:type="dcterms:W3CDTF">2015-05-05T14:25:22Z</dcterms:modified>
</cp:coreProperties>
</file>