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N:\Copy Editing\CE Readies\1. OA\Gautier_MCed\WK-Gautier\"/>
    </mc:Choice>
  </mc:AlternateContent>
  <xr:revisionPtr revIDLastSave="0" documentId="8_{6C6BF90F-E796-4D53-B52E-CF291CDE134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</sheets>
  <definedNames>
    <definedName name="_Hlk534717561" localSheetId="0">Tabelle1!$G$5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2" i="1" l="1"/>
  <c r="D4" i="1" s="1"/>
  <c r="D3" i="1"/>
  <c r="D5" i="1" l="1"/>
  <c r="D10" i="1" s="1"/>
  <c r="D13" i="1" s="1"/>
  <c r="B13" i="1" s="1"/>
  <c r="D6" i="1"/>
  <c r="D7" i="1" l="1"/>
  <c r="D8" i="1" s="1"/>
  <c r="D9" i="1" s="1"/>
  <c r="D12" i="1" s="1"/>
  <c r="B12" i="1" s="1"/>
  <c r="B14" i="1" l="1"/>
  <c r="B15" i="1" s="1"/>
</calcChain>
</file>

<file path=xl/sharedStrings.xml><?xml version="1.0" encoding="utf-8"?>
<sst xmlns="http://schemas.openxmlformats.org/spreadsheetml/2006/main" count="44" uniqueCount="43">
  <si>
    <t>sum</t>
  </si>
  <si>
    <t>b/a</t>
  </si>
  <si>
    <t>a = tanα</t>
  </si>
  <si>
    <t>b = tanβ</t>
  </si>
  <si>
    <t xml:space="preserve">c = </t>
  </si>
  <si>
    <t>fx: RADIANS(B2)</t>
  </si>
  <si>
    <t>fx: TAN(D2)</t>
  </si>
  <si>
    <t>fx: POWER(D4,2)</t>
  </si>
  <si>
    <t>fx: ATAN(D10)</t>
  </si>
  <si>
    <t>Parameter</t>
  </si>
  <si>
    <t>Relative error (%)</t>
  </si>
  <si>
    <t>Absolute error (degrees)</t>
  </si>
  <si>
    <t>Value</t>
  </si>
  <si>
    <t>Function</t>
  </si>
  <si>
    <t>Definitions</t>
  </si>
  <si>
    <t>1 degree = π/180° = 0.017453293 rad</t>
  </si>
  <si>
    <t>1 rad      = 180°/π = 57.29577951 degrees</t>
  </si>
  <si>
    <t xml:space="preserve">Insert angle α (degrees) </t>
  </si>
  <si>
    <t>Insert angle β (degrees)</t>
  </si>
  <si>
    <t>fx: RADIANS(B3)</t>
  </si>
  <si>
    <t>fx: TAN(D3)</t>
  </si>
  <si>
    <t>fx: POWER(D5,2)</t>
  </si>
  <si>
    <t>fx: SUM(D6:D7)</t>
  </si>
  <si>
    <t>fx: SQRT(D8)</t>
  </si>
  <si>
    <t>fx: MAX(B2:B3)</t>
  </si>
  <si>
    <t>fx: ATAN(D9)</t>
  </si>
  <si>
    <t>=B12-D11</t>
  </si>
  <si>
    <t>=100/D11*B14</t>
  </si>
  <si>
    <t>=D5/D4</t>
  </si>
  <si>
    <t>fx: DEGREES(D12)</t>
  </si>
  <si>
    <t>fx: DEGREES(D13)</t>
  </si>
  <si>
    <t>max</t>
  </si>
  <si>
    <r>
      <t>a</t>
    </r>
    <r>
      <rPr>
        <vertAlign val="superscript"/>
        <sz val="18"/>
        <color theme="1"/>
        <rFont val="Times New Roman"/>
        <family val="1"/>
      </rPr>
      <t>2</t>
    </r>
  </si>
  <si>
    <r>
      <t>b</t>
    </r>
    <r>
      <rPr>
        <vertAlign val="superscript"/>
        <sz val="18"/>
        <color theme="1"/>
        <rFont val="Times New Roman"/>
        <family val="1"/>
      </rPr>
      <t>2</t>
    </r>
  </si>
  <si>
    <t>angle θ    0° = frontal plane</t>
  </si>
  <si>
    <t>angle θ  90° = sagittal plane</t>
  </si>
  <si>
    <t>Obliquity angle η   = arctanc</t>
  </si>
  <si>
    <t>Spatial angle θ       = arctan(b/a)</t>
  </si>
  <si>
    <r>
      <t xml:space="preserve">Copyright © 2020 </t>
    </r>
    <r>
      <rPr>
        <sz val="8"/>
        <color theme="1"/>
        <rFont val="Calibri"/>
        <family val="2"/>
        <scheme val="minor"/>
      </rPr>
      <t> </t>
    </r>
    <r>
      <rPr>
        <sz val="8"/>
        <color theme="1"/>
        <rFont val="Times New Roman"/>
        <family val="1"/>
      </rPr>
      <t>The Authors. Published by The Journal of Bone and Joint Surgery, Incorporated.</t>
    </r>
  </si>
  <si>
    <t>Gautier et al.</t>
  </si>
  <si>
    <t>Epiphyseal Angulation and Related Spatial Orientation in Slipped Capital Femoral Epiphysis. Theoretical Model and Biomechanical Explanation of Varus and Valgus Slip</t>
  </si>
  <si>
    <t>http://dx.doi.org/10.2106/JBJS.OA.20.00099</t>
  </si>
  <si>
    <t>This content was supplied by the authors as supporting material and has not been copy-edited or verified by JBJS.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</si>
</sst>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00000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i/>
      <sz val="18"/>
      <color theme="1"/>
      <name val="Times New Roman"/>
      <family val="1"/>
    </font>
    <font>
      <i/>
      <sz val="18"/>
      <name val="Times New Roman"/>
      <family val="1"/>
    </font>
    <font>
      <vertAlign val="superscript"/>
      <sz val="1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left"/>
    </xf>
    <xf numFmtId="166" fontId="3" fillId="0" borderId="3" xfId="0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166" fontId="3" fillId="3" borderId="5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left"/>
    </xf>
    <xf numFmtId="166" fontId="5" fillId="0" borderId="4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left"/>
    </xf>
    <xf numFmtId="166" fontId="5" fillId="0" borderId="1" xfId="0" applyNumberFormat="1" applyFont="1" applyBorder="1" applyAlignment="1">
      <alignment horizontal="center"/>
    </xf>
    <xf numFmtId="166" fontId="5" fillId="0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166" fontId="4" fillId="0" borderId="1" xfId="0" applyNumberFormat="1" applyFont="1" applyFill="1" applyBorder="1" applyAlignment="1">
      <alignment horizontal="left"/>
    </xf>
    <xf numFmtId="166" fontId="4" fillId="2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6" fontId="7" fillId="4" borderId="1" xfId="0" applyNumberFormat="1" applyFont="1" applyFill="1" applyBorder="1" applyAlignment="1">
      <alignment horizontal="left"/>
    </xf>
    <xf numFmtId="49" fontId="8" fillId="4" borderId="1" xfId="0" applyNumberFormat="1" applyFont="1" applyFill="1" applyBorder="1" applyAlignment="1">
      <alignment horizontal="left"/>
    </xf>
    <xf numFmtId="166" fontId="8" fillId="4" borderId="1" xfId="0" applyNumberFormat="1" applyFont="1" applyFill="1" applyBorder="1" applyAlignment="1">
      <alignment horizontal="left"/>
    </xf>
    <xf numFmtId="0" fontId="5" fillId="0" borderId="1" xfId="0" applyFont="1" applyBorder="1" applyAlignment="1"/>
    <xf numFmtId="49" fontId="5" fillId="0" borderId="1" xfId="0" applyNumberFormat="1" applyFont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/>
    <xf numFmtId="49" fontId="5" fillId="5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/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8</xdr:row>
      <xdr:rowOff>11129</xdr:rowOff>
    </xdr:from>
    <xdr:ext cx="1173956" cy="2752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0F7D42C5-E8F4-445D-A9A5-54DE5818D3BF}"/>
                </a:ext>
              </a:extLst>
            </xdr:cNvPr>
            <xdr:cNvSpPr txBox="1"/>
          </xdr:nvSpPr>
          <xdr:spPr>
            <a:xfrm>
              <a:off x="195263" y="2487629"/>
              <a:ext cx="1173956" cy="2752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14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en-US" sz="14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4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𝑎</m:t>
                            </m:r>
                          </m:e>
                          <m:sup>
                            <m:r>
                              <a:rPr lang="en-US" sz="1400" i="0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r>
                          <a:rPr lang="en-US" sz="1400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+</m:t>
                        </m:r>
                        <m:sSup>
                          <m:sSupPr>
                            <m:ctrlPr>
                              <a:rPr lang="en-US" sz="14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4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𝑏</m:t>
                            </m:r>
                          </m:e>
                          <m:sup>
                            <m:r>
                              <a:rPr lang="en-US" sz="1400" i="0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e>
                    </m:rad>
                  </m:oMath>
                </m:oMathPara>
              </a14:m>
              <a:endParaRPr lang="en-US" sz="14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0F7D42C5-E8F4-445D-A9A5-54DE5818D3BF}"/>
                </a:ext>
              </a:extLst>
            </xdr:cNvPr>
            <xdr:cNvSpPr txBox="1"/>
          </xdr:nvSpPr>
          <xdr:spPr>
            <a:xfrm>
              <a:off x="195263" y="2487629"/>
              <a:ext cx="1173956" cy="2752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4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√(𝑎^2+𝑏^2 )</a:t>
              </a:r>
              <a:endParaRPr lang="en-US" sz="14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zoomScale="80" zoomScaleNormal="80" workbookViewId="0">
      <selection activeCell="G1" sqref="G1:Q1"/>
    </sheetView>
  </sheetViews>
  <sheetFormatPr defaultColWidth="8.7265625" defaultRowHeight="14.5" x14ac:dyDescent="0.35"/>
  <cols>
    <col min="1" max="1" width="58.7265625" style="4" customWidth="1"/>
    <col min="2" max="2" width="16.54296875" style="1" customWidth="1"/>
    <col min="3" max="3" width="30.7265625" style="2" customWidth="1"/>
    <col min="4" max="4" width="14.7265625" style="40" customWidth="1"/>
    <col min="5" max="5" width="30.7265625" style="3" customWidth="1"/>
    <col min="6" max="6" width="4.7265625" customWidth="1"/>
    <col min="17" max="17" width="9.7265625" customWidth="1"/>
  </cols>
  <sheetData>
    <row r="1" spans="1:17" s="5" customFormat="1" ht="24" customHeight="1" thickBot="1" x14ac:dyDescent="0.55000000000000004">
      <c r="A1" s="8" t="s">
        <v>9</v>
      </c>
      <c r="B1" s="9" t="s">
        <v>12</v>
      </c>
      <c r="C1" s="10" t="s">
        <v>13</v>
      </c>
      <c r="D1" s="11"/>
      <c r="E1" s="10" t="s">
        <v>13</v>
      </c>
      <c r="G1" s="42" t="s">
        <v>38</v>
      </c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5" customFormat="1" ht="24" customHeight="1" thickBot="1" x14ac:dyDescent="0.55000000000000004">
      <c r="A2" s="12" t="s">
        <v>17</v>
      </c>
      <c r="B2" s="13">
        <v>10</v>
      </c>
      <c r="C2" s="14"/>
      <c r="D2" s="11">
        <f>RADIANS(B2)</f>
        <v>0.17453292519943295</v>
      </c>
      <c r="E2" s="29" t="s">
        <v>5</v>
      </c>
      <c r="G2" s="43" t="s">
        <v>39</v>
      </c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5" customFormat="1" ht="24" customHeight="1" thickBot="1" x14ac:dyDescent="0.55000000000000004">
      <c r="A3" s="12" t="s">
        <v>18</v>
      </c>
      <c r="B3" s="13">
        <v>10</v>
      </c>
      <c r="C3" s="14"/>
      <c r="D3" s="11">
        <f>RADIANS(B3)</f>
        <v>0.17453292519943295</v>
      </c>
      <c r="E3" s="29" t="s">
        <v>19</v>
      </c>
      <c r="G3" s="43" t="s">
        <v>40</v>
      </c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5" customFormat="1" ht="24" customHeight="1" x14ac:dyDescent="0.5">
      <c r="A4" s="26" t="s">
        <v>2</v>
      </c>
      <c r="B4" s="15"/>
      <c r="C4" s="16"/>
      <c r="D4" s="11">
        <f>TAN(D2)</f>
        <v>0.17632698070846498</v>
      </c>
      <c r="E4" s="29" t="s">
        <v>6</v>
      </c>
      <c r="G4" s="44" t="s">
        <v>41</v>
      </c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s="5" customFormat="1" ht="24" customHeight="1" x14ac:dyDescent="0.5">
      <c r="A5" s="26" t="s">
        <v>3</v>
      </c>
      <c r="B5" s="17"/>
      <c r="C5" s="18"/>
      <c r="D5" s="11">
        <f>TAN(D3)</f>
        <v>0.17632698070846498</v>
      </c>
      <c r="E5" s="29" t="s">
        <v>20</v>
      </c>
      <c r="G5" s="41" t="s">
        <v>42</v>
      </c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s="5" customFormat="1" ht="24" customHeight="1" x14ac:dyDescent="0.5">
      <c r="A6" s="32" t="s">
        <v>32</v>
      </c>
      <c r="B6" s="17"/>
      <c r="C6" s="18"/>
      <c r="D6" s="11">
        <f>POWER(D4,2)</f>
        <v>3.109120412576338E-2</v>
      </c>
      <c r="E6" s="29" t="s">
        <v>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s="5" customFormat="1" ht="24" customHeight="1" x14ac:dyDescent="0.5">
      <c r="A7" s="32" t="s">
        <v>33</v>
      </c>
      <c r="B7" s="17"/>
      <c r="C7" s="18"/>
      <c r="D7" s="11">
        <f>POWER(D5,2)</f>
        <v>3.109120412576338E-2</v>
      </c>
      <c r="E7" s="29" t="s">
        <v>21</v>
      </c>
    </row>
    <row r="8" spans="1:17" s="5" customFormat="1" ht="24" customHeight="1" x14ac:dyDescent="0.5">
      <c r="A8" s="32" t="s">
        <v>0</v>
      </c>
      <c r="B8" s="17"/>
      <c r="C8" s="18"/>
      <c r="D8" s="11">
        <f>SUM(D6,D7)</f>
        <v>6.2182408251526759E-2</v>
      </c>
      <c r="E8" s="29" t="s">
        <v>22</v>
      </c>
    </row>
    <row r="9" spans="1:17" s="5" customFormat="1" ht="24" customHeight="1" x14ac:dyDescent="0.5">
      <c r="A9" s="33" t="s">
        <v>4</v>
      </c>
      <c r="B9" s="17"/>
      <c r="C9" s="18"/>
      <c r="D9" s="11">
        <f>SQRT(D8)</f>
        <v>0.24936400753021026</v>
      </c>
      <c r="E9" s="29" t="s">
        <v>23</v>
      </c>
    </row>
    <row r="10" spans="1:17" s="5" customFormat="1" ht="24" customHeight="1" x14ac:dyDescent="0.5">
      <c r="A10" s="33" t="s">
        <v>1</v>
      </c>
      <c r="B10" s="17"/>
      <c r="C10" s="18"/>
      <c r="D10" s="11">
        <f>D5/D4</f>
        <v>1</v>
      </c>
      <c r="E10" s="30" t="s">
        <v>28</v>
      </c>
    </row>
    <row r="11" spans="1:17" s="5" customFormat="1" ht="24" customHeight="1" x14ac:dyDescent="0.5">
      <c r="A11" s="33" t="s">
        <v>31</v>
      </c>
      <c r="B11" s="17"/>
      <c r="C11" s="18"/>
      <c r="D11" s="37">
        <f>MAX(B2:B3)</f>
        <v>10</v>
      </c>
      <c r="E11" s="31" t="s">
        <v>24</v>
      </c>
    </row>
    <row r="12" spans="1:17" s="5" customFormat="1" ht="24" customHeight="1" x14ac:dyDescent="0.5">
      <c r="A12" s="19" t="s">
        <v>36</v>
      </c>
      <c r="B12" s="23">
        <f>DEGREES(D12)</f>
        <v>14.001942165516921</v>
      </c>
      <c r="C12" s="31" t="s">
        <v>29</v>
      </c>
      <c r="D12" s="11">
        <f>ATAN(D9)</f>
        <v>0.2443799924620951</v>
      </c>
      <c r="E12" s="31" t="s">
        <v>25</v>
      </c>
    </row>
    <row r="13" spans="1:17" s="5" customFormat="1" ht="24" customHeight="1" x14ac:dyDescent="0.5">
      <c r="A13" s="19" t="s">
        <v>37</v>
      </c>
      <c r="B13" s="23">
        <f>DEGREES(D13)</f>
        <v>45</v>
      </c>
      <c r="C13" s="31" t="s">
        <v>30</v>
      </c>
      <c r="D13" s="11">
        <f>ATAN(D10)</f>
        <v>0.78539816339744828</v>
      </c>
      <c r="E13" s="31" t="s">
        <v>8</v>
      </c>
    </row>
    <row r="14" spans="1:17" s="7" customFormat="1" ht="24" customHeight="1" x14ac:dyDescent="0.5">
      <c r="A14" s="19" t="s">
        <v>11</v>
      </c>
      <c r="B14" s="23">
        <f>B12-D11</f>
        <v>4.0019421655169207</v>
      </c>
      <c r="C14" s="30" t="s">
        <v>26</v>
      </c>
      <c r="D14" s="11"/>
      <c r="E14" s="22"/>
    </row>
    <row r="15" spans="1:17" s="7" customFormat="1" ht="24" customHeight="1" x14ac:dyDescent="0.5">
      <c r="A15" s="19" t="s">
        <v>10</v>
      </c>
      <c r="B15" s="23">
        <f>100/D11*B14</f>
        <v>40.019421655169211</v>
      </c>
      <c r="C15" s="30" t="s">
        <v>27</v>
      </c>
      <c r="D15" s="11"/>
      <c r="E15" s="22"/>
    </row>
    <row r="16" spans="1:17" s="7" customFormat="1" ht="24" customHeight="1" x14ac:dyDescent="0.5">
      <c r="A16" s="8"/>
      <c r="B16" s="20"/>
      <c r="C16" s="24"/>
      <c r="D16" s="11"/>
      <c r="E16" s="22"/>
    </row>
    <row r="17" spans="1:5" s="7" customFormat="1" ht="24" customHeight="1" x14ac:dyDescent="0.5">
      <c r="A17" s="34" t="s">
        <v>14</v>
      </c>
      <c r="B17" s="25"/>
      <c r="C17" s="22"/>
      <c r="D17" s="11"/>
      <c r="E17" s="22"/>
    </row>
    <row r="18" spans="1:5" s="6" customFormat="1" ht="23" x14ac:dyDescent="0.5">
      <c r="A18" s="35" t="s">
        <v>34</v>
      </c>
      <c r="B18" s="11"/>
      <c r="C18" s="21"/>
      <c r="D18" s="38"/>
      <c r="E18" s="21"/>
    </row>
    <row r="19" spans="1:5" s="6" customFormat="1" ht="23" x14ac:dyDescent="0.5">
      <c r="A19" s="35" t="s">
        <v>35</v>
      </c>
      <c r="B19" s="11"/>
      <c r="C19" s="21"/>
      <c r="D19" s="38"/>
      <c r="E19" s="21"/>
    </row>
    <row r="20" spans="1:5" ht="23" x14ac:dyDescent="0.5">
      <c r="A20" s="36" t="s">
        <v>15</v>
      </c>
      <c r="B20" s="27"/>
      <c r="C20" s="16"/>
      <c r="D20" s="39"/>
      <c r="E20" s="28"/>
    </row>
    <row r="21" spans="1:5" ht="23" x14ac:dyDescent="0.5">
      <c r="A21" s="36" t="s">
        <v>16</v>
      </c>
      <c r="B21" s="27"/>
      <c r="C21" s="27"/>
      <c r="D21" s="39"/>
      <c r="E21" s="28"/>
    </row>
  </sheetData>
  <mergeCells count="5">
    <mergeCell ref="G5:Q6"/>
    <mergeCell ref="G1:Q1"/>
    <mergeCell ref="G2:Q2"/>
    <mergeCell ref="G3:Q3"/>
    <mergeCell ref="G4:Q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Tabelle1!_Hlk534717561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</dc:creator>
  <cp:lastModifiedBy>Martha Calderaro</cp:lastModifiedBy>
  <dcterms:created xsi:type="dcterms:W3CDTF">2015-06-05T18:19:34Z</dcterms:created>
  <dcterms:modified xsi:type="dcterms:W3CDTF">2020-10-23T20:03:07Z</dcterms:modified>
</cp:coreProperties>
</file>