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ivate\M120\gul4\PDO\Clearance Version\"/>
    </mc:Choice>
  </mc:AlternateContent>
  <bookViews>
    <workbookView xWindow="0" yWindow="0" windowWidth="21570" windowHeight="9510"/>
  </bookViews>
  <sheets>
    <sheet name="Health Care" sheetId="1" r:id="rId1"/>
    <sheet name="Criminal Justice" sheetId="2" r:id="rId2"/>
    <sheet name="Non-Fatal Productivity Loss (a)" sheetId="3" r:id="rId3"/>
    <sheet name="Non-Fatal Productivity Loss (b)"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3" l="1"/>
  <c r="E75" i="3" s="1"/>
  <c r="F75" i="3" s="1"/>
  <c r="E74" i="3"/>
  <c r="F74" i="3" s="1"/>
  <c r="D74" i="3"/>
  <c r="D73" i="3"/>
  <c r="E73" i="3" s="1"/>
  <c r="F73" i="3" s="1"/>
  <c r="E72" i="3"/>
  <c r="F72" i="3" s="1"/>
  <c r="D72" i="3"/>
  <c r="D71" i="3"/>
  <c r="E71" i="3" s="1"/>
  <c r="F71" i="3" s="1"/>
  <c r="E70" i="3"/>
  <c r="F70" i="3" s="1"/>
  <c r="D70" i="3"/>
  <c r="D69" i="3"/>
  <c r="E69" i="3" s="1"/>
  <c r="F69" i="3" s="1"/>
  <c r="F76" i="3" s="1"/>
  <c r="G76" i="3" s="1"/>
  <c r="D68" i="3"/>
  <c r="E68" i="3" s="1"/>
  <c r="D64" i="3"/>
  <c r="E64" i="3" s="1"/>
  <c r="F64" i="3" s="1"/>
  <c r="E63" i="3"/>
  <c r="F63" i="3" s="1"/>
  <c r="D63" i="3"/>
  <c r="D62" i="3"/>
  <c r="E62" i="3" s="1"/>
  <c r="F62" i="3" s="1"/>
  <c r="E61" i="3"/>
  <c r="F61" i="3" s="1"/>
  <c r="D61" i="3"/>
  <c r="D60" i="3"/>
  <c r="E60" i="3" s="1"/>
  <c r="F60" i="3" s="1"/>
  <c r="E59" i="3"/>
  <c r="F59" i="3" s="1"/>
  <c r="D59" i="3"/>
  <c r="D58" i="3"/>
  <c r="E58" i="3" s="1"/>
  <c r="F58" i="3" s="1"/>
  <c r="D57" i="3"/>
  <c r="E57" i="3" s="1"/>
  <c r="E65" i="3" s="1"/>
  <c r="E48" i="3"/>
  <c r="F48" i="3" s="1"/>
  <c r="D48" i="3"/>
  <c r="D47" i="3"/>
  <c r="E47" i="3" s="1"/>
  <c r="F47" i="3" s="1"/>
  <c r="E46" i="3"/>
  <c r="F46" i="3" s="1"/>
  <c r="D46" i="3"/>
  <c r="D45" i="3"/>
  <c r="E45" i="3" s="1"/>
  <c r="F45" i="3" s="1"/>
  <c r="E44" i="3"/>
  <c r="F44" i="3" s="1"/>
  <c r="D44" i="3"/>
  <c r="D43" i="3"/>
  <c r="E43" i="3" s="1"/>
  <c r="F43" i="3" s="1"/>
  <c r="E42" i="3"/>
  <c r="F42" i="3" s="1"/>
  <c r="F49" i="3" s="1"/>
  <c r="G49" i="3" s="1"/>
  <c r="D42" i="3"/>
  <c r="E41" i="3"/>
  <c r="E49" i="3" s="1"/>
  <c r="D41" i="3"/>
  <c r="E37" i="3"/>
  <c r="F37" i="3" s="1"/>
  <c r="D37" i="3"/>
  <c r="D36" i="3"/>
  <c r="E36" i="3" s="1"/>
  <c r="F36" i="3" s="1"/>
  <c r="E35" i="3"/>
  <c r="F35" i="3" s="1"/>
  <c r="D35" i="3"/>
  <c r="D34" i="3"/>
  <c r="E34" i="3" s="1"/>
  <c r="F34" i="3" s="1"/>
  <c r="E33" i="3"/>
  <c r="F33" i="3" s="1"/>
  <c r="D33" i="3"/>
  <c r="D32" i="3"/>
  <c r="E32" i="3" s="1"/>
  <c r="F32" i="3" s="1"/>
  <c r="E31" i="3"/>
  <c r="F31" i="3" s="1"/>
  <c r="D31" i="3"/>
  <c r="E30" i="3"/>
  <c r="D30" i="3"/>
  <c r="E20" i="3"/>
  <c r="F20" i="3" s="1"/>
  <c r="D20" i="3"/>
  <c r="D19" i="3"/>
  <c r="E19" i="3" s="1"/>
  <c r="F19" i="3" s="1"/>
  <c r="E18" i="3"/>
  <c r="F18" i="3" s="1"/>
  <c r="D18" i="3"/>
  <c r="D17" i="3"/>
  <c r="E17" i="3" s="1"/>
  <c r="F17" i="3" s="1"/>
  <c r="E16" i="3"/>
  <c r="F16" i="3" s="1"/>
  <c r="D16" i="3"/>
  <c r="D15" i="3"/>
  <c r="E15" i="3" s="1"/>
  <c r="F15" i="3" s="1"/>
  <c r="E14" i="3"/>
  <c r="F14" i="3" s="1"/>
  <c r="F21" i="3" s="1"/>
  <c r="G21" i="3" s="1"/>
  <c r="D14" i="3"/>
  <c r="E13" i="3"/>
  <c r="E21" i="3" s="1"/>
  <c r="D13" i="3"/>
  <c r="E9" i="3"/>
  <c r="F9" i="3" s="1"/>
  <c r="D9" i="3"/>
  <c r="D8" i="3"/>
  <c r="E8" i="3" s="1"/>
  <c r="F8" i="3" s="1"/>
  <c r="E7" i="3"/>
  <c r="F7" i="3" s="1"/>
  <c r="D7" i="3"/>
  <c r="D6" i="3"/>
  <c r="E6" i="3" s="1"/>
  <c r="F6" i="3" s="1"/>
  <c r="E5" i="3"/>
  <c r="F5" i="3" s="1"/>
  <c r="D5" i="3"/>
  <c r="F4" i="3"/>
  <c r="D4" i="3"/>
  <c r="E4" i="3" s="1"/>
  <c r="E3" i="3"/>
  <c r="F3" i="3" s="1"/>
  <c r="F10" i="3" s="1"/>
  <c r="D3" i="3"/>
  <c r="E2" i="3"/>
  <c r="E10" i="3" s="1"/>
  <c r="E25" i="3" s="1"/>
  <c r="D2" i="3"/>
  <c r="D31" i="4"/>
  <c r="B31" i="4"/>
  <c r="E31" i="4" s="1"/>
  <c r="E30" i="4"/>
  <c r="D30" i="4"/>
  <c r="E29" i="4"/>
  <c r="D29" i="4"/>
  <c r="D23" i="4"/>
  <c r="B23" i="4"/>
  <c r="E23" i="4" s="1"/>
  <c r="E22" i="4"/>
  <c r="D22" i="4"/>
  <c r="E21" i="4"/>
  <c r="E25" i="4" s="1"/>
  <c r="D21" i="4"/>
  <c r="D4" i="4"/>
  <c r="B4" i="4"/>
  <c r="E4" i="4" s="1"/>
  <c r="E3" i="4"/>
  <c r="D3" i="4"/>
  <c r="E2" i="4"/>
  <c r="E6" i="4" s="1"/>
  <c r="D2" i="4"/>
  <c r="F25" i="3" l="1"/>
  <c r="G10" i="3"/>
  <c r="E38" i="3"/>
  <c r="F38" i="3"/>
  <c r="F65" i="3"/>
  <c r="E76" i="3"/>
  <c r="E33" i="4"/>
  <c r="F53" i="3" l="1"/>
  <c r="G38" i="3"/>
  <c r="G65" i="3"/>
  <c r="F80" i="3"/>
  <c r="D5" i="2" l="1"/>
  <c r="E5" i="2" s="1"/>
  <c r="D4" i="2"/>
  <c r="E4" i="2" s="1"/>
  <c r="D3" i="2"/>
  <c r="E3" i="2" s="1"/>
  <c r="D2" i="2"/>
  <c r="E2" i="2" s="1"/>
  <c r="D7" i="2" l="1"/>
  <c r="E7" i="2" s="1"/>
</calcChain>
</file>

<file path=xl/sharedStrings.xml><?xml version="1.0" encoding="utf-8"?>
<sst xmlns="http://schemas.openxmlformats.org/spreadsheetml/2006/main" count="170" uniqueCount="56">
  <si>
    <t>Total</t>
  </si>
  <si>
    <t>Medicare</t>
  </si>
  <si>
    <t>Medicaid</t>
  </si>
  <si>
    <t>Champus/VA</t>
  </si>
  <si>
    <t>Other</t>
  </si>
  <si>
    <t>Source of Insurance for Persons with Painkiller Abuse or Dependence</t>
  </si>
  <si>
    <t>Population Count</t>
  </si>
  <si>
    <t>Private Insurance</t>
  </si>
  <si>
    <t>Uninsured</t>
  </si>
  <si>
    <t>Total Health Care Spending Due to Dependence and Abuse</t>
  </si>
  <si>
    <t>Mean Health Care Cost Difference</t>
  </si>
  <si>
    <t>Criminal Justice</t>
  </si>
  <si>
    <t>Amount                 (thousands of dollars)</t>
  </si>
  <si>
    <t>Ratio of Arrests or Incarcerations Attributable to Opioid Abuse</t>
  </si>
  <si>
    <t>Police protection</t>
  </si>
  <si>
    <t>Legal and adjudication</t>
  </si>
  <si>
    <t>Correctional facilities</t>
  </si>
  <si>
    <t>Property lost due to crime</t>
  </si>
  <si>
    <t>Total criminal justice costs</t>
  </si>
  <si>
    <t>Estimated Cost for 2012 (millions of 2012 dollars)</t>
  </si>
  <si>
    <t>Estimated Cost for 2012 (millions of 2013 dollars)</t>
  </si>
  <si>
    <t>Male</t>
  </si>
  <si>
    <t>Prevalence of Opioid Drug Abuse/Dependence (Year 2013)</t>
  </si>
  <si>
    <t>Per Person Annual Production Value of US Population (Year 2007 $)</t>
  </si>
  <si>
    <t>Per Person Annual Production Value of US Population (Year 2013 $)</t>
  </si>
  <si>
    <t>Annual Production Value of US Population (Year 2013 $)</t>
  </si>
  <si>
    <t>12 to 14</t>
  </si>
  <si>
    <t>15 to 19</t>
  </si>
  <si>
    <t>20 to 25</t>
  </si>
  <si>
    <t>26 to 29</t>
  </si>
  <si>
    <t>30 to 34</t>
  </si>
  <si>
    <t>35 to 49</t>
  </si>
  <si>
    <t>50 to 64</t>
  </si>
  <si>
    <t>65+</t>
  </si>
  <si>
    <t>Overall</t>
  </si>
  <si>
    <t>Female</t>
  </si>
  <si>
    <t>Incarceration Costs       (Year 2013 $)</t>
  </si>
  <si>
    <t xml:space="preserve">     Federal</t>
  </si>
  <si>
    <t xml:space="preserve">     State</t>
  </si>
  <si>
    <t xml:space="preserve">     Local</t>
  </si>
  <si>
    <t>All incarceration costs</t>
  </si>
  <si>
    <t>No. of Inmates incarcerated for crimes attributed to opioid abuse in 2013</t>
  </si>
  <si>
    <t>Per Person Annual Production Value of US Population (Year 20013 $)</t>
  </si>
  <si>
    <t>Birnbaum's results for 2007 (using 2009 dollars)</t>
  </si>
  <si>
    <t xml:space="preserve">GDP Deflator </t>
  </si>
  <si>
    <t>Source: https://research.stlouisfed.org/fred2/series/GDPDEF/</t>
  </si>
  <si>
    <t>Source: Federal and state inmates incarcerated for crimes attributed to opioid abuse were obtained from the file "federal and state opioid-abuse-associated inmates 2013"</t>
  </si>
  <si>
    <t>Source: We obtained the number of local inmates from "Census of Jails: Population Changes, 1999–2013" (Table 2 "Inmates confined in local jails, 1999–2014").</t>
  </si>
  <si>
    <t xml:space="preserve">Source: We estimated the number of local inmates incarcerated for crimes attributed to opioid abuse in 2013 by assuming that the ratio of local to state inmates incarcerated from crimes attributed to opioid abuse equaled the ratio of local to state inmates. </t>
  </si>
  <si>
    <t xml:space="preserve">Source: We obtained "Per Person Annual Production Value of US Population (Year 2007 $)" from "Economic Productivity by Age and Sex: 2007 Estimates for the United States" Table 2 </t>
  </si>
  <si>
    <t xml:space="preserve">We chose "All" for both gender and age groups.   </t>
  </si>
  <si>
    <t>Lower Bound Estimates</t>
  </si>
  <si>
    <t>Upper Bound Estimates</t>
  </si>
  <si>
    <t xml:space="preserve">Total </t>
  </si>
  <si>
    <t>Lower Bound</t>
  </si>
  <si>
    <t>Total Costs in Millions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</si>
</sst>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0.0000"/>
  </numFmts>
  <fonts count="8"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sz val="11"/>
      <color rgb="FF0000FF"/>
      <name val="Calibri"/>
      <family val="2"/>
      <scheme val="minor"/>
    </font>
    <font>
      <b/>
      <sz val="11"/>
      <color rgb="FF000000"/>
      <name val="Calibri"/>
      <family val="2"/>
    </font>
    <font>
      <b/>
      <sz val="11"/>
      <color rgb="FF0000FF"/>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vertical="center"/>
    </xf>
    <xf numFmtId="0" fontId="0" fillId="0" borderId="0" xfId="0" applyFont="1" applyBorder="1" applyAlignment="1">
      <alignment horizontal="center" vertical="center" wrapText="1"/>
    </xf>
    <xf numFmtId="164" fontId="0" fillId="0" borderId="0" xfId="0" applyNumberFormat="1" applyFont="1" applyBorder="1" applyAlignment="1">
      <alignment horizontal="center" vertical="center" wrapText="1"/>
    </xf>
    <xf numFmtId="3" fontId="0" fillId="0" borderId="0"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3"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xf numFmtId="0" fontId="3" fillId="0" borderId="1" xfId="0" applyFont="1" applyBorder="1" applyAlignment="1">
      <alignment horizontal="center" vertical="center" wrapText="1"/>
    </xf>
    <xf numFmtId="0" fontId="1" fillId="0" borderId="2" xfId="0" applyFont="1" applyBorder="1"/>
    <xf numFmtId="0" fontId="1" fillId="0" borderId="2" xfId="0" applyFont="1" applyBorder="1" applyAlignment="1">
      <alignment horizontal="center" vertical="center" wrapText="1"/>
    </xf>
    <xf numFmtId="0" fontId="4" fillId="0" borderId="0" xfId="0" applyFont="1" applyAlignment="1">
      <alignment vertical="center"/>
    </xf>
    <xf numFmtId="3" fontId="4" fillId="0" borderId="0" xfId="0" applyNumberFormat="1" applyFont="1" applyAlignment="1">
      <alignment horizontal="center" vertical="center"/>
    </xf>
    <xf numFmtId="3" fontId="0" fillId="0" borderId="0" xfId="0" applyNumberFormat="1" applyFont="1" applyAlignment="1">
      <alignment horizontal="center" vertical="center"/>
    </xf>
    <xf numFmtId="0" fontId="0" fillId="0" borderId="0" xfId="0" applyFont="1"/>
    <xf numFmtId="0" fontId="6" fillId="0" borderId="0" xfId="0" applyFont="1" applyAlignment="1">
      <alignment vertical="center"/>
    </xf>
    <xf numFmtId="3" fontId="4" fillId="0" borderId="1" xfId="0" applyNumberFormat="1" applyFont="1" applyBorder="1" applyAlignment="1">
      <alignment horizontal="center" vertical="center"/>
    </xf>
    <xf numFmtId="0" fontId="2" fillId="0" borderId="0" xfId="0" applyFont="1"/>
    <xf numFmtId="3" fontId="2" fillId="0" borderId="0" xfId="0" applyNumberFormat="1" applyFont="1" applyAlignment="1">
      <alignment horizontal="center"/>
    </xf>
    <xf numFmtId="1" fontId="5" fillId="0" borderId="1" xfId="0" applyNumberFormat="1" applyFont="1" applyBorder="1" applyAlignment="1">
      <alignment horizontal="center" vertical="center"/>
    </xf>
    <xf numFmtId="0" fontId="2" fillId="0" borderId="0" xfId="0" applyFont="1" applyAlignment="1">
      <alignment horizontal="center"/>
    </xf>
    <xf numFmtId="164" fontId="0" fillId="0" borderId="0" xfId="0" applyNumberFormat="1" applyAlignment="1">
      <alignment horizontal="center" vertical="center"/>
    </xf>
    <xf numFmtId="164" fontId="0" fillId="0" borderId="0" xfId="0" applyNumberFormat="1"/>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3" fontId="5" fillId="0" borderId="0" xfId="0" applyNumberFormat="1" applyFont="1" applyAlignment="1">
      <alignment horizontal="center" vertical="center"/>
    </xf>
    <xf numFmtId="0" fontId="5" fillId="0" borderId="0" xfId="0" applyFont="1"/>
    <xf numFmtId="0" fontId="0" fillId="0" borderId="0" xfId="0" applyAlignment="1">
      <alignment horizontal="left" vertical="center"/>
    </xf>
    <xf numFmtId="3" fontId="5" fillId="0" borderId="1" xfId="0" applyNumberFormat="1" applyFont="1" applyBorder="1"/>
    <xf numFmtId="3" fontId="5" fillId="0" borderId="1" xfId="0" applyNumberFormat="1" applyFont="1" applyBorder="1" applyAlignment="1">
      <alignment horizontal="center" vertical="center"/>
    </xf>
    <xf numFmtId="0" fontId="1" fillId="0" borderId="1" xfId="0" applyFont="1" applyBorder="1"/>
    <xf numFmtId="165" fontId="5" fillId="0" borderId="0" xfId="0" applyNumberFormat="1" applyFont="1"/>
    <xf numFmtId="0" fontId="7" fillId="0" borderId="2" xfId="0" applyFont="1" applyBorder="1" applyAlignment="1">
      <alignment horizontal="center" vertical="center" wrapText="1"/>
    </xf>
    <xf numFmtId="0" fontId="0" fillId="0" borderId="1" xfId="0" applyFont="1" applyBorder="1"/>
    <xf numFmtId="0" fontId="5" fillId="0" borderId="0" xfId="0" applyFont="1" applyAlignment="1">
      <alignment horizontal="center" vertical="center"/>
    </xf>
    <xf numFmtId="3" fontId="0" fillId="0" borderId="0" xfId="0" applyNumberFormat="1"/>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0" xfId="0" applyNumberFormat="1" applyFont="1" applyAlignment="1">
      <alignment horizontal="center" wrapText="1"/>
    </xf>
    <xf numFmtId="49" fontId="1"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activeCell="O2" sqref="O2:O8"/>
    </sheetView>
  </sheetViews>
  <sheetFormatPr defaultRowHeight="15" x14ac:dyDescent="0.25"/>
  <cols>
    <col min="1" max="1" width="32" bestFit="1" customWidth="1"/>
    <col min="2" max="2" width="17.85546875" customWidth="1"/>
    <col min="3" max="3" width="22.85546875" customWidth="1"/>
    <col min="4" max="4" width="25.85546875" customWidth="1"/>
    <col min="5" max="5" width="25.42578125" customWidth="1"/>
    <col min="6" max="6" width="16.42578125" bestFit="1" customWidth="1"/>
    <col min="7" max="7" width="12" bestFit="1" customWidth="1"/>
    <col min="8" max="8" width="11.7109375" customWidth="1"/>
    <col min="9" max="9" width="14.85546875" bestFit="1" customWidth="1"/>
    <col min="10" max="10" width="12" bestFit="1" customWidth="1"/>
    <col min="11" max="11" width="16.42578125" bestFit="1" customWidth="1"/>
    <col min="12" max="12" width="12" bestFit="1" customWidth="1"/>
    <col min="13" max="13" width="12.28515625" customWidth="1"/>
    <col min="14" max="14" width="14.7109375" customWidth="1"/>
    <col min="15" max="15" width="14.42578125" customWidth="1"/>
  </cols>
  <sheetData>
    <row r="1" spans="1:15" ht="165" x14ac:dyDescent="0.25">
      <c r="A1" s="5" t="s">
        <v>5</v>
      </c>
      <c r="B1" s="5" t="s">
        <v>6</v>
      </c>
      <c r="C1" s="5" t="s">
        <v>10</v>
      </c>
      <c r="D1" s="6" t="s">
        <v>9</v>
      </c>
      <c r="E1" s="44" t="s">
        <v>55</v>
      </c>
      <c r="F1" s="42" t="s">
        <v>5</v>
      </c>
      <c r="G1" s="42" t="s">
        <v>6</v>
      </c>
      <c r="H1" s="42" t="s">
        <v>10</v>
      </c>
      <c r="I1" s="43" t="s">
        <v>9</v>
      </c>
      <c r="J1" s="45" t="s">
        <v>55</v>
      </c>
      <c r="K1" s="45" t="s">
        <v>5</v>
      </c>
      <c r="L1" s="45" t="s">
        <v>6</v>
      </c>
      <c r="M1" s="45" t="s">
        <v>10</v>
      </c>
      <c r="N1" s="45" t="s">
        <v>9</v>
      </c>
      <c r="O1" s="45" t="s">
        <v>55</v>
      </c>
    </row>
    <row r="2" spans="1:15" x14ac:dyDescent="0.25">
      <c r="A2" s="2" t="s">
        <v>7</v>
      </c>
      <c r="B2" s="7">
        <v>905892.65491093718</v>
      </c>
      <c r="C2" s="27">
        <v>15500</v>
      </c>
      <c r="D2" s="27">
        <v>14041336151.119526</v>
      </c>
      <c r="E2">
        <v>14041.336151119525</v>
      </c>
      <c r="F2" t="s">
        <v>7</v>
      </c>
      <c r="G2" s="7">
        <v>742499.02403850923</v>
      </c>
      <c r="H2" s="27">
        <v>15500</v>
      </c>
      <c r="I2" s="27">
        <v>11508734872.596893</v>
      </c>
      <c r="J2" s="28">
        <v>11508.734872596893</v>
      </c>
      <c r="K2" t="s">
        <v>7</v>
      </c>
      <c r="L2" s="7">
        <v>1069285.8175477397</v>
      </c>
      <c r="M2" s="27">
        <v>15500</v>
      </c>
      <c r="N2" s="27">
        <v>16573930171.989965</v>
      </c>
      <c r="O2" s="28">
        <v>16573.930171989967</v>
      </c>
    </row>
    <row r="3" spans="1:15" x14ac:dyDescent="0.25">
      <c r="A3" s="2" t="s">
        <v>1</v>
      </c>
      <c r="B3" s="7">
        <v>152056.82989221206</v>
      </c>
      <c r="C3" s="27">
        <v>17052</v>
      </c>
      <c r="D3" s="27">
        <v>2592873063.322</v>
      </c>
      <c r="E3">
        <v>2592.8730633220002</v>
      </c>
      <c r="F3" t="s">
        <v>1</v>
      </c>
      <c r="G3" s="7">
        <v>124630.71334258367</v>
      </c>
      <c r="H3" s="27">
        <v>17052</v>
      </c>
      <c r="I3" s="27">
        <v>2125202923.9177368</v>
      </c>
      <c r="J3" s="28">
        <v>2125.2029239177368</v>
      </c>
      <c r="K3" t="s">
        <v>1</v>
      </c>
      <c r="L3" s="7">
        <v>179482.86784707048</v>
      </c>
      <c r="M3" s="27">
        <v>17052</v>
      </c>
      <c r="N3" s="27">
        <v>3060541862.5282459</v>
      </c>
      <c r="O3" s="28">
        <v>3060.5418625282459</v>
      </c>
    </row>
    <row r="4" spans="1:15" x14ac:dyDescent="0.25">
      <c r="A4" s="2" t="s">
        <v>2</v>
      </c>
      <c r="B4" s="7">
        <v>399442.6790230872</v>
      </c>
      <c r="C4" s="27">
        <v>13743</v>
      </c>
      <c r="D4" s="27">
        <v>5489540737.8142872</v>
      </c>
      <c r="E4">
        <v>5489.5407378142872</v>
      </c>
      <c r="F4" t="s">
        <v>2</v>
      </c>
      <c r="G4" s="7">
        <v>327396.18510664336</v>
      </c>
      <c r="H4" s="27">
        <v>13743</v>
      </c>
      <c r="I4" s="27">
        <v>4499405771.9205999</v>
      </c>
      <c r="J4" s="28">
        <v>4499.4057719206003</v>
      </c>
      <c r="K4" t="s">
        <v>2</v>
      </c>
      <c r="L4" s="7">
        <v>471488.96647655603</v>
      </c>
      <c r="M4" s="27">
        <v>13743</v>
      </c>
      <c r="N4" s="27">
        <v>6479672866.2873096</v>
      </c>
      <c r="O4" s="28">
        <v>6479.6728662873093</v>
      </c>
    </row>
    <row r="5" spans="1:15" x14ac:dyDescent="0.25">
      <c r="A5" s="2" t="s">
        <v>3</v>
      </c>
      <c r="B5" s="7">
        <v>27634.50495300665</v>
      </c>
      <c r="C5" s="27">
        <v>15500</v>
      </c>
      <c r="D5" s="27">
        <v>428334826.77160305</v>
      </c>
      <c r="E5">
        <v>428.33482677160305</v>
      </c>
      <c r="F5" t="s">
        <v>3</v>
      </c>
      <c r="G5" s="7">
        <v>22650.137238845447</v>
      </c>
      <c r="H5" s="27">
        <v>15500</v>
      </c>
      <c r="I5" s="27">
        <v>351077127.20210445</v>
      </c>
      <c r="J5" s="28">
        <v>351.07712720210446</v>
      </c>
      <c r="K5" t="s">
        <v>3</v>
      </c>
      <c r="L5" s="7">
        <v>32618.858383511128</v>
      </c>
      <c r="M5" s="27">
        <v>15500</v>
      </c>
      <c r="N5" s="27">
        <v>505592304.94442248</v>
      </c>
      <c r="O5" s="28">
        <v>505.59230494442249</v>
      </c>
    </row>
    <row r="6" spans="1:15" x14ac:dyDescent="0.25">
      <c r="A6" s="2" t="s">
        <v>4</v>
      </c>
      <c r="B6" s="7">
        <v>64729.053778492904</v>
      </c>
      <c r="C6" s="27">
        <v>15500</v>
      </c>
      <c r="D6" s="27">
        <v>1003300333.56664</v>
      </c>
      <c r="E6">
        <v>1003.30033356664</v>
      </c>
      <c r="F6" t="s">
        <v>4</v>
      </c>
      <c r="G6" s="7">
        <v>53054.033496046293</v>
      </c>
      <c r="H6" s="27">
        <v>15500</v>
      </c>
      <c r="I6" s="27">
        <v>822337519.1887176</v>
      </c>
      <c r="J6" s="28">
        <v>822.33751918871758</v>
      </c>
      <c r="K6" t="s">
        <v>4</v>
      </c>
      <c r="L6" s="7">
        <v>76404.040603941263</v>
      </c>
      <c r="M6" s="27">
        <v>15500</v>
      </c>
      <c r="N6" s="27">
        <v>1184262629.3610895</v>
      </c>
      <c r="O6" s="28">
        <v>1184.2626293610895</v>
      </c>
    </row>
    <row r="7" spans="1:15" x14ac:dyDescent="0.25">
      <c r="A7" s="2" t="s">
        <v>8</v>
      </c>
      <c r="B7" s="7">
        <v>384938.34184213536</v>
      </c>
      <c r="C7" s="27">
        <v>6544.5</v>
      </c>
      <c r="D7" s="27">
        <v>2519228978.1858549</v>
      </c>
      <c r="E7">
        <v>2519.2289781858549</v>
      </c>
      <c r="F7" t="s">
        <v>8</v>
      </c>
      <c r="G7" s="7">
        <v>315507.9595615968</v>
      </c>
      <c r="H7" s="27">
        <v>6544.5</v>
      </c>
      <c r="I7" s="27">
        <v>2064841841.3508704</v>
      </c>
      <c r="J7" s="28">
        <v>2064.8418413508703</v>
      </c>
      <c r="K7" t="s">
        <v>8</v>
      </c>
      <c r="L7" s="7">
        <v>454368.52515666588</v>
      </c>
      <c r="M7" s="27">
        <v>6544.5</v>
      </c>
      <c r="N7" s="27">
        <v>2973614812.8877997</v>
      </c>
      <c r="O7" s="28">
        <v>2973.6148128877999</v>
      </c>
    </row>
    <row r="8" spans="1:15" x14ac:dyDescent="0.25">
      <c r="A8" s="2" t="s">
        <v>0</v>
      </c>
      <c r="B8" s="4">
        <v>1934694.0643998715</v>
      </c>
      <c r="C8" s="3"/>
      <c r="D8" s="27">
        <v>26074614090.779911</v>
      </c>
      <c r="E8">
        <v>26074.614090779913</v>
      </c>
      <c r="F8" t="s">
        <v>0</v>
      </c>
      <c r="G8" s="4">
        <v>1585738</v>
      </c>
      <c r="H8" s="3"/>
      <c r="I8" s="27">
        <v>21371600056.176922</v>
      </c>
      <c r="J8" s="28">
        <v>21371.600056176921</v>
      </c>
      <c r="K8" t="s">
        <v>0</v>
      </c>
      <c r="L8" s="4">
        <v>2283649</v>
      </c>
      <c r="M8" s="3"/>
      <c r="N8" s="27">
        <v>30777614647.998829</v>
      </c>
      <c r="O8" s="28">
        <v>30777.614647998827</v>
      </c>
    </row>
    <row r="9" spans="1:15" x14ac:dyDescent="0.25">
      <c r="D9"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J13" sqref="J13"/>
    </sheetView>
  </sheetViews>
  <sheetFormatPr defaultRowHeight="15" x14ac:dyDescent="0.25"/>
  <cols>
    <col min="1" max="1" width="26.42578125" customWidth="1"/>
    <col min="2" max="2" width="20.28515625" customWidth="1"/>
    <col min="3" max="3" width="15.5703125" customWidth="1"/>
    <col min="4" max="4" width="14.42578125" customWidth="1"/>
    <col min="5" max="5" width="15.140625" customWidth="1"/>
  </cols>
  <sheetData>
    <row r="1" spans="1:5" ht="75" x14ac:dyDescent="0.25">
      <c r="A1" s="12" t="s">
        <v>11</v>
      </c>
      <c r="B1" s="5" t="s">
        <v>12</v>
      </c>
      <c r="C1" s="5" t="s">
        <v>13</v>
      </c>
      <c r="D1" s="14" t="s">
        <v>19</v>
      </c>
      <c r="E1" s="14" t="s">
        <v>20</v>
      </c>
    </row>
    <row r="2" spans="1:5" x14ac:dyDescent="0.25">
      <c r="A2" s="1" t="s">
        <v>14</v>
      </c>
      <c r="B2" s="7">
        <v>126434125</v>
      </c>
      <c r="C2" s="9">
        <v>2.1881251719711448E-2</v>
      </c>
      <c r="D2" s="7">
        <f>B2*C2/1000</f>
        <v>2766.5369150864622</v>
      </c>
      <c r="E2" s="7">
        <f>D2*(106.926/105.213)</f>
        <v>2811.5796164213075</v>
      </c>
    </row>
    <row r="3" spans="1:5" x14ac:dyDescent="0.25">
      <c r="A3" s="1" t="s">
        <v>15</v>
      </c>
      <c r="B3" s="7">
        <v>57935169</v>
      </c>
      <c r="C3" s="9">
        <v>2.1881251719711448E-2</v>
      </c>
      <c r="D3" s="7">
        <f t="shared" ref="D3:D5" si="0">B3*C3/1000</f>
        <v>1267.6940163130234</v>
      </c>
      <c r="E3" s="7">
        <f t="shared" ref="E3:E7" si="1">D3*(106.926/105.213)</f>
        <v>1288.3336696823239</v>
      </c>
    </row>
    <row r="4" spans="1:5" x14ac:dyDescent="0.25">
      <c r="A4" s="1" t="s">
        <v>16</v>
      </c>
      <c r="B4" s="7">
        <v>80791046</v>
      </c>
      <c r="C4" s="9">
        <v>3.9195969540570044E-2</v>
      </c>
      <c r="D4" s="7">
        <f t="shared" si="0"/>
        <v>3166.6833781667933</v>
      </c>
      <c r="E4" s="7">
        <f t="shared" si="1"/>
        <v>3218.2409673126185</v>
      </c>
    </row>
    <row r="5" spans="1:5" x14ac:dyDescent="0.25">
      <c r="A5" s="1" t="s">
        <v>17</v>
      </c>
      <c r="B5" s="7">
        <v>10345922</v>
      </c>
      <c r="C5" s="9">
        <v>3.1899999999999998E-2</v>
      </c>
      <c r="D5" s="7">
        <f t="shared" si="0"/>
        <v>330.03491179999997</v>
      </c>
      <c r="E5" s="7">
        <f t="shared" si="1"/>
        <v>335.40829535444095</v>
      </c>
    </row>
    <row r="7" spans="1:5" x14ac:dyDescent="0.25">
      <c r="A7" s="10" t="s">
        <v>18</v>
      </c>
      <c r="B7" s="13"/>
      <c r="C7" s="13"/>
      <c r="D7" s="11">
        <f>SUM(D2:D5)</f>
        <v>7530.9492213662788</v>
      </c>
      <c r="E7" s="11">
        <f t="shared" si="1"/>
        <v>7653.5625487706911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opLeftCell="A67" workbookViewId="0">
      <selection sqref="A1:L80"/>
    </sheetView>
  </sheetViews>
  <sheetFormatPr defaultRowHeight="15" x14ac:dyDescent="0.25"/>
  <cols>
    <col min="1" max="1" width="18.5703125" customWidth="1"/>
    <col min="2" max="2" width="14" customWidth="1"/>
    <col min="3" max="3" width="12.85546875" customWidth="1"/>
    <col min="4" max="4" width="13.7109375" customWidth="1"/>
    <col min="5" max="5" width="16.28515625" style="23" customWidth="1"/>
    <col min="6" max="6" width="17.28515625" style="23" customWidth="1"/>
  </cols>
  <sheetData>
    <row r="1" spans="1:11" ht="90" x14ac:dyDescent="0.25">
      <c r="A1" s="15" t="s">
        <v>21</v>
      </c>
      <c r="B1" s="16" t="s">
        <v>22</v>
      </c>
      <c r="C1" s="16" t="s">
        <v>23</v>
      </c>
      <c r="D1" s="16" t="s">
        <v>24</v>
      </c>
      <c r="E1" s="38" t="s">
        <v>25</v>
      </c>
      <c r="F1" s="1"/>
      <c r="H1" s="1"/>
      <c r="I1" s="1"/>
      <c r="J1" s="1"/>
      <c r="K1" s="1"/>
    </row>
    <row r="2" spans="1:11" x14ac:dyDescent="0.25">
      <c r="A2" s="17" t="s">
        <v>26</v>
      </c>
      <c r="B2" s="18">
        <v>12461</v>
      </c>
      <c r="C2" s="7">
        <v>10819</v>
      </c>
      <c r="D2" s="19">
        <f>C2*(106.926/97.334)</f>
        <v>11885.182916555366</v>
      </c>
      <c r="E2" s="31">
        <f>B2*D2</f>
        <v>148101264.32319641</v>
      </c>
      <c r="F2" s="1"/>
      <c r="H2" s="10"/>
      <c r="I2" s="10">
        <v>2007</v>
      </c>
      <c r="J2" s="10">
        <v>2009</v>
      </c>
      <c r="K2" s="10">
        <v>2013</v>
      </c>
    </row>
    <row r="3" spans="1:11" x14ac:dyDescent="0.25">
      <c r="A3" s="17" t="s">
        <v>27</v>
      </c>
      <c r="B3" s="18">
        <v>133040</v>
      </c>
      <c r="C3" s="7">
        <v>10819</v>
      </c>
      <c r="D3" s="19">
        <f t="shared" ref="D3:D9" si="0">C3*(106.926/97.334)</f>
        <v>11885.182916555366</v>
      </c>
      <c r="E3" s="31">
        <f t="shared" ref="E3:E9" si="1">B3*D3</f>
        <v>1581204735.2185259</v>
      </c>
      <c r="F3" s="7">
        <f t="shared" ref="F3:F9" si="2">0.17*E3</f>
        <v>268804804.98714942</v>
      </c>
      <c r="H3" s="1" t="s">
        <v>44</v>
      </c>
      <c r="I3" s="1">
        <v>97.334000000000003</v>
      </c>
      <c r="J3" s="1">
        <v>100</v>
      </c>
      <c r="K3" s="1">
        <v>106.926</v>
      </c>
    </row>
    <row r="4" spans="1:11" x14ac:dyDescent="0.25">
      <c r="A4" s="17" t="s">
        <v>28</v>
      </c>
      <c r="B4" s="18">
        <v>266373</v>
      </c>
      <c r="C4" s="7">
        <v>29373</v>
      </c>
      <c r="D4" s="19">
        <f t="shared" si="0"/>
        <v>32267.628968294739</v>
      </c>
      <c r="E4" s="31">
        <f t="shared" si="1"/>
        <v>8595225131.1715736</v>
      </c>
      <c r="F4" s="7">
        <f t="shared" si="2"/>
        <v>1461188272.2991676</v>
      </c>
      <c r="H4" s="1"/>
      <c r="I4" s="1"/>
      <c r="J4" s="1"/>
      <c r="K4" s="1"/>
    </row>
    <row r="5" spans="1:11" x14ac:dyDescent="0.25">
      <c r="A5" s="17" t="s">
        <v>29</v>
      </c>
      <c r="B5" s="18">
        <v>151711</v>
      </c>
      <c r="C5" s="7">
        <v>54186</v>
      </c>
      <c r="D5" s="19">
        <f t="shared" si="0"/>
        <v>59525.882384367229</v>
      </c>
      <c r="E5" s="31">
        <f t="shared" si="1"/>
        <v>9030731142.4147358</v>
      </c>
      <c r="F5" s="7">
        <f t="shared" si="2"/>
        <v>1535224294.2105052</v>
      </c>
      <c r="H5" s="33" t="s">
        <v>45</v>
      </c>
      <c r="I5" s="1"/>
      <c r="J5" s="1"/>
      <c r="K5" s="1"/>
    </row>
    <row r="6" spans="1:11" x14ac:dyDescent="0.25">
      <c r="A6" s="17" t="s">
        <v>30</v>
      </c>
      <c r="B6" s="18">
        <v>181842</v>
      </c>
      <c r="C6" s="7">
        <v>67551</v>
      </c>
      <c r="D6" s="19">
        <f t="shared" si="0"/>
        <v>74207.966650913353</v>
      </c>
      <c r="E6" s="31">
        <f t="shared" si="1"/>
        <v>13494125071.735386</v>
      </c>
      <c r="F6" s="7">
        <f t="shared" si="2"/>
        <v>2294001262.1950159</v>
      </c>
      <c r="H6" s="1"/>
      <c r="I6" s="1"/>
      <c r="J6" s="1"/>
      <c r="K6" s="1"/>
    </row>
    <row r="7" spans="1:11" x14ac:dyDescent="0.25">
      <c r="A7" s="17" t="s">
        <v>31</v>
      </c>
      <c r="B7" s="18">
        <v>214009</v>
      </c>
      <c r="C7" s="7">
        <v>75235.845967333866</v>
      </c>
      <c r="D7" s="19">
        <f t="shared" si="0"/>
        <v>82650.133210421234</v>
      </c>
      <c r="E7" s="31">
        <f t="shared" si="1"/>
        <v>17687872358.229038</v>
      </c>
      <c r="F7" s="7">
        <f t="shared" si="2"/>
        <v>3006938300.8989367</v>
      </c>
      <c r="H7" s="1"/>
      <c r="I7" s="1"/>
      <c r="J7" s="1"/>
      <c r="K7" s="1"/>
    </row>
    <row r="8" spans="1:11" x14ac:dyDescent="0.25">
      <c r="A8" s="17" t="s">
        <v>32</v>
      </c>
      <c r="B8" s="18">
        <v>156299</v>
      </c>
      <c r="C8" s="7">
        <v>64124.307801136441</v>
      </c>
      <c r="D8" s="19">
        <f t="shared" si="0"/>
        <v>70443.583289953312</v>
      </c>
      <c r="E8" s="31">
        <f t="shared" si="1"/>
        <v>11010261624.636414</v>
      </c>
      <c r="F8" s="7">
        <f t="shared" si="2"/>
        <v>1871744476.1881905</v>
      </c>
      <c r="H8" s="1"/>
      <c r="I8" s="1"/>
      <c r="J8" s="1"/>
      <c r="K8" s="1"/>
    </row>
    <row r="9" spans="1:11" x14ac:dyDescent="0.25">
      <c r="A9" s="17" t="s">
        <v>33</v>
      </c>
      <c r="B9" s="18">
        <v>20840</v>
      </c>
      <c r="C9" s="7">
        <v>21733.221136712793</v>
      </c>
      <c r="D9" s="19">
        <f t="shared" si="0"/>
        <v>23874.970752914214</v>
      </c>
      <c r="E9" s="31">
        <f t="shared" si="1"/>
        <v>497554390.49073225</v>
      </c>
      <c r="F9" s="7">
        <f t="shared" si="2"/>
        <v>84584246.383424491</v>
      </c>
      <c r="H9" s="1"/>
      <c r="I9" s="1"/>
      <c r="J9" s="1"/>
      <c r="K9" s="1"/>
    </row>
    <row r="10" spans="1:11" x14ac:dyDescent="0.25">
      <c r="A10" s="20" t="s">
        <v>34</v>
      </c>
      <c r="B10" s="18">
        <v>1136574</v>
      </c>
      <c r="E10" s="31">
        <f>SUM(E2:E9)</f>
        <v>62045075718.219597</v>
      </c>
      <c r="F10" s="31">
        <f>SUM(F2:F9)</f>
        <v>10522485657.16239</v>
      </c>
      <c r="G10">
        <f>F10/B10</f>
        <v>9258.0735237321896</v>
      </c>
      <c r="H10" s="1"/>
      <c r="I10" s="1"/>
      <c r="J10" s="1"/>
      <c r="K10" s="1"/>
    </row>
    <row r="11" spans="1:11" x14ac:dyDescent="0.25">
      <c r="B11" s="1"/>
      <c r="E11" s="32"/>
      <c r="F11" s="1"/>
      <c r="H11" s="1"/>
      <c r="I11" s="1"/>
      <c r="J11" s="1"/>
      <c r="K11" s="1"/>
    </row>
    <row r="12" spans="1:11" x14ac:dyDescent="0.25">
      <c r="A12" s="21" t="s">
        <v>35</v>
      </c>
      <c r="B12" s="1"/>
      <c r="E12" s="32"/>
      <c r="F12" s="1"/>
      <c r="H12" s="1"/>
      <c r="I12" s="1"/>
      <c r="J12" s="1"/>
      <c r="K12" s="1"/>
    </row>
    <row r="13" spans="1:11" x14ac:dyDescent="0.25">
      <c r="A13" s="17" t="s">
        <v>26</v>
      </c>
      <c r="B13" s="18">
        <v>30773</v>
      </c>
      <c r="C13" s="7">
        <v>12509</v>
      </c>
      <c r="D13" s="19">
        <f>C13*(106.926/97.334)</f>
        <v>13741.727803234224</v>
      </c>
      <c r="E13" s="31">
        <f>B13*D13</f>
        <v>422874189.68892676</v>
      </c>
      <c r="F13" s="1"/>
      <c r="H13" s="1"/>
      <c r="I13" s="1"/>
      <c r="J13" s="1"/>
      <c r="K13" s="1"/>
    </row>
    <row r="14" spans="1:11" x14ac:dyDescent="0.25">
      <c r="A14" s="17" t="s">
        <v>27</v>
      </c>
      <c r="B14" s="18">
        <v>160500</v>
      </c>
      <c r="C14" s="7">
        <v>12509</v>
      </c>
      <c r="D14" s="19">
        <f t="shared" ref="D14:D20" si="3">C14*(106.926/97.334)</f>
        <v>13741.727803234224</v>
      </c>
      <c r="E14" s="31">
        <f t="shared" ref="E14:E20" si="4">B14*D14</f>
        <v>2205547312.4190931</v>
      </c>
      <c r="F14" s="7">
        <f t="shared" ref="F14:F20" si="5">0.18*E14</f>
        <v>396998516.23543674</v>
      </c>
      <c r="H14" s="1"/>
      <c r="I14" s="1"/>
      <c r="J14" s="1"/>
      <c r="K14" s="1"/>
    </row>
    <row r="15" spans="1:11" x14ac:dyDescent="0.25">
      <c r="A15" s="17" t="s">
        <v>28</v>
      </c>
      <c r="B15" s="18">
        <v>177401</v>
      </c>
      <c r="C15" s="7">
        <v>29425</v>
      </c>
      <c r="D15" s="19">
        <f t="shared" si="3"/>
        <v>32324.753426346393</v>
      </c>
      <c r="E15" s="31">
        <f t="shared" si="4"/>
        <v>5734443582.5872765</v>
      </c>
      <c r="F15" s="7">
        <f t="shared" si="5"/>
        <v>1032199844.8657098</v>
      </c>
      <c r="H15" s="1"/>
      <c r="I15" s="1"/>
      <c r="J15" s="1"/>
      <c r="K15" s="1"/>
    </row>
    <row r="16" spans="1:11" x14ac:dyDescent="0.25">
      <c r="A16" s="17" t="s">
        <v>29</v>
      </c>
      <c r="B16" s="18">
        <v>92176</v>
      </c>
      <c r="C16" s="7">
        <v>46827</v>
      </c>
      <c r="D16" s="19">
        <f t="shared" si="3"/>
        <v>51441.673022787516</v>
      </c>
      <c r="E16" s="31">
        <f t="shared" si="4"/>
        <v>4741687652.5484619</v>
      </c>
      <c r="F16" s="7">
        <f t="shared" si="5"/>
        <v>853503777.45872307</v>
      </c>
      <c r="H16" s="1"/>
      <c r="I16" s="1"/>
      <c r="J16" s="1"/>
      <c r="K16" s="1"/>
    </row>
    <row r="17" spans="1:11" x14ac:dyDescent="0.25">
      <c r="A17" s="17" t="s">
        <v>30</v>
      </c>
      <c r="B17" s="18">
        <v>88391</v>
      </c>
      <c r="C17" s="7">
        <v>51889</v>
      </c>
      <c r="D17" s="19">
        <f t="shared" si="3"/>
        <v>57002.519304662295</v>
      </c>
      <c r="E17" s="31">
        <f t="shared" si="4"/>
        <v>5038509683.8584051</v>
      </c>
      <c r="F17" s="7">
        <f t="shared" si="5"/>
        <v>906931743.09451294</v>
      </c>
      <c r="H17" s="1"/>
      <c r="I17" s="1"/>
      <c r="J17" s="1"/>
      <c r="K17" s="1"/>
    </row>
    <row r="18" spans="1:11" x14ac:dyDescent="0.25">
      <c r="A18" s="17" t="s">
        <v>31</v>
      </c>
      <c r="B18" s="18">
        <v>171027</v>
      </c>
      <c r="C18" s="7">
        <v>55602.545159549103</v>
      </c>
      <c r="D18" s="19">
        <f t="shared" si="3"/>
        <v>61082.024202539171</v>
      </c>
      <c r="E18" s="31">
        <f t="shared" si="4"/>
        <v>10446675353.287666</v>
      </c>
      <c r="F18" s="7">
        <f t="shared" si="5"/>
        <v>1880401563.5917799</v>
      </c>
      <c r="H18" s="1"/>
      <c r="I18" s="1"/>
      <c r="J18" s="1"/>
      <c r="K18" s="1"/>
    </row>
    <row r="19" spans="1:11" x14ac:dyDescent="0.25">
      <c r="A19" s="17" t="s">
        <v>32</v>
      </c>
      <c r="B19" s="18">
        <v>66873</v>
      </c>
      <c r="C19" s="7">
        <v>47445.148161691577</v>
      </c>
      <c r="D19" s="19">
        <f t="shared" si="3"/>
        <v>52120.737998407887</v>
      </c>
      <c r="E19" s="31">
        <f t="shared" si="4"/>
        <v>3485470112.1675305</v>
      </c>
      <c r="F19" s="7">
        <f t="shared" si="5"/>
        <v>627384620.19015551</v>
      </c>
      <c r="H19" s="1"/>
      <c r="I19" s="1"/>
      <c r="J19" s="1"/>
      <c r="K19" s="1"/>
    </row>
    <row r="20" spans="1:11" x14ac:dyDescent="0.25">
      <c r="A20" s="17" t="s">
        <v>33</v>
      </c>
      <c r="B20" s="18">
        <v>10980</v>
      </c>
      <c r="C20" s="7">
        <v>19194.84724147568</v>
      </c>
      <c r="D20" s="19">
        <f t="shared" si="3"/>
        <v>21086.447039493174</v>
      </c>
      <c r="E20" s="31">
        <f t="shared" si="4"/>
        <v>231529188.49363506</v>
      </c>
      <c r="F20" s="7">
        <f t="shared" si="5"/>
        <v>41675253.928854309</v>
      </c>
      <c r="H20" s="1"/>
      <c r="I20" s="1"/>
      <c r="J20" s="1"/>
      <c r="K20" s="1"/>
    </row>
    <row r="21" spans="1:11" x14ac:dyDescent="0.25">
      <c r="A21" s="39" t="s">
        <v>34</v>
      </c>
      <c r="B21" s="22">
        <v>798120</v>
      </c>
      <c r="C21" s="13"/>
      <c r="D21" s="13"/>
      <c r="E21" s="35">
        <f>SUM(E13:E20)</f>
        <v>32306737075.050995</v>
      </c>
      <c r="F21" s="35">
        <f>SUM(F13:F20)</f>
        <v>5739095319.3651714</v>
      </c>
      <c r="G21">
        <f>F21/B21</f>
        <v>7190.7674527203571</v>
      </c>
      <c r="H21" s="1"/>
      <c r="I21" s="1"/>
      <c r="J21" s="1"/>
      <c r="K21" s="1"/>
    </row>
    <row r="22" spans="1:11" x14ac:dyDescent="0.25">
      <c r="B22" s="1"/>
      <c r="E22" s="32"/>
      <c r="F22" s="1"/>
      <c r="H22" s="1"/>
      <c r="I22" s="1"/>
      <c r="J22" s="1"/>
      <c r="K22" s="1"/>
    </row>
    <row r="23" spans="1:11" ht="35.25" customHeight="1" x14ac:dyDescent="0.25">
      <c r="B23" s="1"/>
      <c r="E23" s="32"/>
      <c r="F23" s="1"/>
      <c r="H23" s="1"/>
      <c r="I23" s="1"/>
      <c r="J23" s="1"/>
      <c r="K23" s="1"/>
    </row>
    <row r="24" spans="1:11" x14ac:dyDescent="0.25">
      <c r="B24" s="1"/>
      <c r="E24" s="40" t="s">
        <v>53</v>
      </c>
      <c r="F24" s="1" t="s">
        <v>0</v>
      </c>
      <c r="H24" s="1"/>
      <c r="I24" s="1"/>
      <c r="J24" s="1"/>
      <c r="K24" s="1"/>
    </row>
    <row r="25" spans="1:11" x14ac:dyDescent="0.25">
      <c r="B25" s="18"/>
      <c r="E25" s="31">
        <f>E10+E21</f>
        <v>94351812793.270599</v>
      </c>
      <c r="F25" s="31">
        <f>F10+F21</f>
        <v>16261580976.527561</v>
      </c>
      <c r="H25" s="1"/>
      <c r="I25" s="1"/>
      <c r="J25" s="1"/>
      <c r="K25" s="1"/>
    </row>
    <row r="26" spans="1:11" x14ac:dyDescent="0.25">
      <c r="B26" s="1"/>
      <c r="E26" s="32"/>
      <c r="F26" s="1"/>
      <c r="H26" s="1"/>
      <c r="I26" s="1"/>
      <c r="J26" s="1"/>
      <c r="K26" s="1"/>
    </row>
    <row r="27" spans="1:11" x14ac:dyDescent="0.25">
      <c r="B27" s="1"/>
      <c r="E27" s="32"/>
      <c r="F27" s="1"/>
      <c r="H27" s="1"/>
      <c r="I27" s="1"/>
      <c r="J27" s="1"/>
      <c r="K27" s="1"/>
    </row>
    <row r="28" spans="1:11" x14ac:dyDescent="0.25">
      <c r="A28" t="s">
        <v>54</v>
      </c>
      <c r="B28" s="1"/>
      <c r="E28" s="32"/>
      <c r="F28" s="1"/>
      <c r="H28" s="1"/>
      <c r="I28" s="1"/>
      <c r="J28" s="1"/>
      <c r="K28" s="1"/>
    </row>
    <row r="29" spans="1:11" ht="90" x14ac:dyDescent="0.25">
      <c r="A29" s="15" t="s">
        <v>21</v>
      </c>
      <c r="B29" s="16" t="s">
        <v>22</v>
      </c>
      <c r="C29" s="16" t="s">
        <v>23</v>
      </c>
      <c r="D29" s="16" t="s">
        <v>24</v>
      </c>
      <c r="E29" s="38" t="s">
        <v>25</v>
      </c>
      <c r="F29" s="1"/>
      <c r="H29" s="1"/>
      <c r="I29" s="1"/>
      <c r="J29" s="1"/>
      <c r="K29" s="1"/>
    </row>
    <row r="30" spans="1:11" x14ac:dyDescent="0.25">
      <c r="A30" s="17" t="s">
        <v>26</v>
      </c>
      <c r="B30" s="18">
        <v>10213.815859219108</v>
      </c>
      <c r="C30" s="7">
        <v>10819</v>
      </c>
      <c r="D30" s="19">
        <f>C30*(106.926/97.334)</f>
        <v>11885.182916555366</v>
      </c>
      <c r="E30" s="31">
        <f>B30*D30</f>
        <v>121393069.76283322</v>
      </c>
      <c r="F30" s="1"/>
      <c r="H30" s="10"/>
      <c r="I30" s="10">
        <v>2007</v>
      </c>
      <c r="J30" s="10">
        <v>2009</v>
      </c>
      <c r="K30" s="10">
        <v>2013</v>
      </c>
    </row>
    <row r="31" spans="1:11" x14ac:dyDescent="0.25">
      <c r="A31" s="17" t="s">
        <v>27</v>
      </c>
      <c r="B31" s="18">
        <v>109044.00006131023</v>
      </c>
      <c r="C31" s="7">
        <v>10819</v>
      </c>
      <c r="D31" s="19">
        <f t="shared" ref="D31:D37" si="6">C31*(106.926/97.334)</f>
        <v>11885.182916555366</v>
      </c>
      <c r="E31" s="31">
        <f t="shared" ref="E31:E37" si="7">B31*D31</f>
        <v>1296007886.6815467</v>
      </c>
      <c r="F31" s="7">
        <f t="shared" ref="F31:F37" si="8">0.17*E31</f>
        <v>220321340.73586294</v>
      </c>
      <c r="H31" s="1" t="s">
        <v>44</v>
      </c>
      <c r="I31" s="1">
        <v>97.334000000000003</v>
      </c>
      <c r="J31" s="1">
        <v>100</v>
      </c>
      <c r="K31" s="1">
        <v>106.926</v>
      </c>
    </row>
    <row r="32" spans="1:11" x14ac:dyDescent="0.25">
      <c r="A32" s="17" t="s">
        <v>28</v>
      </c>
      <c r="B32" s="18">
        <v>218327.62355156944</v>
      </c>
      <c r="C32" s="7">
        <v>29373</v>
      </c>
      <c r="D32" s="19">
        <f t="shared" si="6"/>
        <v>32267.628968294739</v>
      </c>
      <c r="E32" s="31">
        <f t="shared" si="7"/>
        <v>7044914750.2915707</v>
      </c>
      <c r="F32" s="7">
        <f t="shared" si="8"/>
        <v>1197635507.549567</v>
      </c>
      <c r="H32" s="1"/>
      <c r="I32" s="1"/>
      <c r="J32" s="1"/>
      <c r="K32" s="1"/>
    </row>
    <row r="33" spans="1:11" x14ac:dyDescent="0.25">
      <c r="A33" s="17" t="s">
        <v>29</v>
      </c>
      <c r="B33" s="18">
        <v>124347.10507667995</v>
      </c>
      <c r="C33" s="7">
        <v>54186</v>
      </c>
      <c r="D33" s="19">
        <f t="shared" si="6"/>
        <v>59525.882384367229</v>
      </c>
      <c r="E33" s="31">
        <f t="shared" si="7"/>
        <v>7401871151.6310034</v>
      </c>
      <c r="F33" s="7">
        <f t="shared" si="8"/>
        <v>1258318095.7772706</v>
      </c>
      <c r="H33" s="33" t="s">
        <v>45</v>
      </c>
      <c r="I33" s="1"/>
      <c r="J33" s="1"/>
      <c r="K33" s="1"/>
    </row>
    <row r="34" spans="1:11" x14ac:dyDescent="0.25">
      <c r="A34" s="17" t="s">
        <v>30</v>
      </c>
      <c r="B34" s="18">
        <v>149043.43107054889</v>
      </c>
      <c r="C34" s="7">
        <v>67551</v>
      </c>
      <c r="D34" s="19">
        <f t="shared" si="6"/>
        <v>74207.966650913353</v>
      </c>
      <c r="E34" s="31">
        <f t="shared" si="7"/>
        <v>11060209962.420996</v>
      </c>
      <c r="F34" s="7">
        <f t="shared" si="8"/>
        <v>1880235693.6115694</v>
      </c>
      <c r="H34" s="1"/>
      <c r="I34" s="1"/>
      <c r="J34" s="1"/>
      <c r="K34" s="1"/>
    </row>
    <row r="35" spans="1:11" x14ac:dyDescent="0.25">
      <c r="A35" s="17" t="s">
        <v>31</v>
      </c>
      <c r="B35" s="18">
        <v>175408.76178018248</v>
      </c>
      <c r="C35" s="7">
        <v>75235.845967333866</v>
      </c>
      <c r="D35" s="19">
        <f t="shared" si="6"/>
        <v>82650.133210421234</v>
      </c>
      <c r="E35" s="31">
        <f t="shared" si="7"/>
        <v>14497557527.407127</v>
      </c>
      <c r="F35" s="7">
        <f t="shared" si="8"/>
        <v>2464584779.6592116</v>
      </c>
      <c r="H35" s="1"/>
      <c r="I35" s="1"/>
      <c r="J35" s="1"/>
      <c r="K35" s="1"/>
    </row>
    <row r="36" spans="1:11" x14ac:dyDescent="0.25">
      <c r="A36" s="17" t="s">
        <v>32</v>
      </c>
      <c r="B36" s="18">
        <v>128107.41359753237</v>
      </c>
      <c r="C36" s="7">
        <v>64124.307801136441</v>
      </c>
      <c r="D36" s="19">
        <f t="shared" si="6"/>
        <v>70443.583289953312</v>
      </c>
      <c r="E36" s="31">
        <f t="shared" si="7"/>
        <v>9024345259.8182697</v>
      </c>
      <c r="F36" s="7">
        <f t="shared" si="8"/>
        <v>1534138694.169106</v>
      </c>
      <c r="H36" s="1"/>
      <c r="I36" s="1"/>
      <c r="J36" s="1"/>
      <c r="K36" s="1"/>
    </row>
    <row r="37" spans="1:11" x14ac:dyDescent="0.25">
      <c r="A37" s="17" t="s">
        <v>33</v>
      </c>
      <c r="B37" s="18">
        <v>17080.966988416825</v>
      </c>
      <c r="C37" s="7">
        <v>21733.221136712793</v>
      </c>
      <c r="D37" s="19">
        <f t="shared" si="6"/>
        <v>23874.970752914214</v>
      </c>
      <c r="E37" s="31">
        <f t="shared" si="7"/>
        <v>407807587.2799449</v>
      </c>
      <c r="F37" s="7">
        <f t="shared" si="8"/>
        <v>69327289.837590635</v>
      </c>
      <c r="H37" s="1"/>
      <c r="I37" s="1"/>
      <c r="J37" s="1"/>
      <c r="K37" s="1"/>
    </row>
    <row r="38" spans="1:11" x14ac:dyDescent="0.25">
      <c r="A38" s="20" t="s">
        <v>34</v>
      </c>
      <c r="B38" s="18">
        <v>931573.11798545928</v>
      </c>
      <c r="E38" s="31">
        <f>SUM(E30:E37)</f>
        <v>50854107195.293289</v>
      </c>
      <c r="F38" s="31">
        <f>SUM(F30:F37)</f>
        <v>8624561401.3401775</v>
      </c>
      <c r="G38">
        <f>F38/B38</f>
        <v>9258.0616967468104</v>
      </c>
      <c r="H38" s="1"/>
      <c r="I38" s="1"/>
      <c r="J38" s="1"/>
      <c r="K38" s="1"/>
    </row>
    <row r="39" spans="1:11" x14ac:dyDescent="0.25">
      <c r="B39" s="1"/>
      <c r="E39" s="32"/>
      <c r="F39" s="1"/>
      <c r="H39" s="1"/>
      <c r="I39" s="1"/>
      <c r="J39" s="1"/>
      <c r="K39" s="1"/>
    </row>
    <row r="40" spans="1:11" x14ac:dyDescent="0.25">
      <c r="A40" s="21" t="s">
        <v>35</v>
      </c>
      <c r="B40" s="1"/>
      <c r="E40" s="32"/>
      <c r="F40" s="1"/>
      <c r="H40" s="1"/>
      <c r="I40" s="1"/>
      <c r="J40" s="1"/>
      <c r="K40" s="1"/>
    </row>
    <row r="41" spans="1:11" x14ac:dyDescent="0.25">
      <c r="A41" s="17" t="s">
        <v>26</v>
      </c>
      <c r="B41" s="18">
        <v>25222.588852085642</v>
      </c>
      <c r="C41" s="7">
        <v>12509</v>
      </c>
      <c r="D41" s="19">
        <f>C41*(106.926/97.334)</f>
        <v>13741.727803234224</v>
      </c>
      <c r="E41" s="31">
        <f>B41*D41</f>
        <v>346601950.49825084</v>
      </c>
      <c r="F41" s="1"/>
      <c r="H41" s="1"/>
      <c r="I41" s="1"/>
      <c r="J41" s="1"/>
      <c r="K41" s="1"/>
    </row>
    <row r="42" spans="1:11" x14ac:dyDescent="0.25">
      <c r="A42" s="17" t="s">
        <v>27</v>
      </c>
      <c r="B42" s="18">
        <v>131550.70705316053</v>
      </c>
      <c r="C42" s="7">
        <v>12509</v>
      </c>
      <c r="D42" s="19">
        <f t="shared" ref="D42:D48" si="9">C42*(106.926/97.334)</f>
        <v>13741.727803234224</v>
      </c>
      <c r="E42" s="31">
        <f t="shared" ref="E42:E48" si="10">B42*D42</f>
        <v>1807734008.6475365</v>
      </c>
      <c r="F42" s="7">
        <f t="shared" ref="F42:F48" si="11">0.18*E42</f>
        <v>325392121.55655658</v>
      </c>
      <c r="H42" s="1"/>
      <c r="I42" s="1"/>
      <c r="J42" s="1"/>
      <c r="K42" s="1"/>
    </row>
    <row r="43" spans="1:11" x14ac:dyDescent="0.25">
      <c r="A43" s="17" t="s">
        <v>28</v>
      </c>
      <c r="B43" s="18">
        <v>145403.3476273503</v>
      </c>
      <c r="C43" s="7">
        <v>29425</v>
      </c>
      <c r="D43" s="19">
        <f t="shared" si="9"/>
        <v>32324.753426346393</v>
      </c>
      <c r="E43" s="31">
        <f t="shared" si="10"/>
        <v>4700127359.4194279</v>
      </c>
      <c r="F43" s="7">
        <f t="shared" si="11"/>
        <v>846022924.69549704</v>
      </c>
      <c r="H43" s="1"/>
      <c r="I43" s="1"/>
      <c r="J43" s="1"/>
      <c r="K43" s="1"/>
    </row>
    <row r="44" spans="1:11" x14ac:dyDescent="0.25">
      <c r="A44" s="17" t="s">
        <v>29</v>
      </c>
      <c r="B44" s="18">
        <v>75550.219660727918</v>
      </c>
      <c r="C44" s="7">
        <v>46827</v>
      </c>
      <c r="D44" s="19">
        <f t="shared" si="9"/>
        <v>51441.673022787516</v>
      </c>
      <c r="E44" s="31">
        <f t="shared" si="10"/>
        <v>3886429696.5869384</v>
      </c>
      <c r="F44" s="7">
        <f t="shared" si="11"/>
        <v>699557345.38564885</v>
      </c>
      <c r="H44" s="1"/>
      <c r="I44" s="1"/>
      <c r="J44" s="1"/>
      <c r="K44" s="1"/>
    </row>
    <row r="45" spans="1:11" x14ac:dyDescent="0.25">
      <c r="A45" s="17" t="s">
        <v>30</v>
      </c>
      <c r="B45" s="18">
        <v>72447.960786374941</v>
      </c>
      <c r="C45" s="7">
        <v>51889</v>
      </c>
      <c r="D45" s="19">
        <f t="shared" si="9"/>
        <v>57002.519304662295</v>
      </c>
      <c r="E45" s="31">
        <f t="shared" si="10"/>
        <v>4129716283.3087544</v>
      </c>
      <c r="F45" s="7">
        <f t="shared" si="11"/>
        <v>743348930.99557579</v>
      </c>
      <c r="H45" s="1"/>
      <c r="I45" s="1"/>
      <c r="J45" s="1"/>
      <c r="K45" s="1"/>
    </row>
    <row r="46" spans="1:11" x14ac:dyDescent="0.25">
      <c r="A46" s="17" t="s">
        <v>31</v>
      </c>
      <c r="B46" s="18">
        <v>140179.23009539698</v>
      </c>
      <c r="C46" s="7">
        <v>55602.545159549103</v>
      </c>
      <c r="D46" s="19">
        <f t="shared" si="9"/>
        <v>61082.024202539171</v>
      </c>
      <c r="E46" s="31">
        <f t="shared" si="10"/>
        <v>8562431125.3803453</v>
      </c>
      <c r="F46" s="7">
        <f t="shared" si="11"/>
        <v>1541237602.5684621</v>
      </c>
      <c r="H46" s="1"/>
      <c r="I46" s="1"/>
      <c r="J46" s="1"/>
      <c r="K46" s="1"/>
    </row>
    <row r="47" spans="1:11" x14ac:dyDescent="0.25">
      <c r="A47" s="17" t="s">
        <v>32</v>
      </c>
      <c r="B47" s="18">
        <v>54811.406908965495</v>
      </c>
      <c r="C47" s="7">
        <v>47445.148161691577</v>
      </c>
      <c r="D47" s="19">
        <f t="shared" si="9"/>
        <v>52120.737998407887</v>
      </c>
      <c r="E47" s="31">
        <f t="shared" si="10"/>
        <v>2856810978.8263144</v>
      </c>
      <c r="F47" s="7">
        <f t="shared" si="11"/>
        <v>514225976.18873656</v>
      </c>
      <c r="H47" s="1"/>
      <c r="I47" s="1"/>
      <c r="J47" s="1"/>
      <c r="K47" s="1"/>
    </row>
    <row r="48" spans="1:11" x14ac:dyDescent="0.25">
      <c r="A48" s="17" t="s">
        <v>33</v>
      </c>
      <c r="B48" s="18">
        <v>8999.5409190625342</v>
      </c>
      <c r="C48" s="7">
        <v>19194.84724147568</v>
      </c>
      <c r="D48" s="19">
        <f t="shared" si="9"/>
        <v>21086.447039493174</v>
      </c>
      <c r="E48" s="31">
        <f t="shared" si="10"/>
        <v>189768342.96956384</v>
      </c>
      <c r="F48" s="7">
        <f t="shared" si="11"/>
        <v>34158301.734521493</v>
      </c>
      <c r="H48" s="1"/>
      <c r="I48" s="1"/>
      <c r="J48" s="1"/>
      <c r="K48" s="1"/>
    </row>
    <row r="49" spans="1:11" x14ac:dyDescent="0.25">
      <c r="A49" s="39" t="s">
        <v>34</v>
      </c>
      <c r="B49" s="22">
        <v>654165.00190312427</v>
      </c>
      <c r="C49" s="13"/>
      <c r="D49" s="13"/>
      <c r="E49" s="35">
        <f>SUM(E41:E48)</f>
        <v>26479619745.637127</v>
      </c>
      <c r="F49" s="35">
        <f>SUM(F41:F48)</f>
        <v>4703943203.124999</v>
      </c>
      <c r="G49">
        <f>F49/B49</f>
        <v>7190.7595017160656</v>
      </c>
      <c r="H49" s="1"/>
      <c r="I49" s="1"/>
      <c r="J49" s="1"/>
      <c r="K49" s="1"/>
    </row>
    <row r="50" spans="1:11" x14ac:dyDescent="0.25">
      <c r="B50" s="1"/>
      <c r="E50" s="32"/>
      <c r="F50" s="1"/>
      <c r="H50" s="1"/>
      <c r="I50" s="1"/>
      <c r="J50" s="1"/>
      <c r="K50" s="1"/>
    </row>
    <row r="51" spans="1:11" x14ac:dyDescent="0.25">
      <c r="B51" s="1"/>
      <c r="E51" s="32"/>
      <c r="F51" s="1"/>
      <c r="H51" s="1"/>
      <c r="I51" s="1"/>
      <c r="J51" s="1"/>
      <c r="K51" s="1"/>
    </row>
    <row r="52" spans="1:11" x14ac:dyDescent="0.25">
      <c r="B52" s="1"/>
      <c r="E52" s="32"/>
      <c r="F52" s="1" t="s">
        <v>0</v>
      </c>
      <c r="H52" s="1"/>
      <c r="I52" s="1"/>
      <c r="J52" s="1"/>
      <c r="K52" s="1"/>
    </row>
    <row r="53" spans="1:11" x14ac:dyDescent="0.25">
      <c r="B53" s="1"/>
      <c r="E53" s="32"/>
      <c r="F53" s="31">
        <f>F38+F49</f>
        <v>13328504604.465176</v>
      </c>
      <c r="H53" s="1"/>
      <c r="I53" s="1"/>
      <c r="J53" s="1"/>
      <c r="K53" s="1"/>
    </row>
    <row r="54" spans="1:11" x14ac:dyDescent="0.25">
      <c r="B54" s="1"/>
      <c r="E54" s="32"/>
      <c r="F54" s="1"/>
      <c r="H54" s="1"/>
      <c r="I54" s="1"/>
      <c r="J54" s="1"/>
      <c r="K54" s="1"/>
    </row>
    <row r="55" spans="1:11" x14ac:dyDescent="0.25">
      <c r="A55" t="s">
        <v>54</v>
      </c>
      <c r="B55" s="1"/>
      <c r="E55" s="32"/>
      <c r="F55" s="1"/>
      <c r="H55" s="1"/>
      <c r="I55" s="1"/>
      <c r="J55" s="1"/>
      <c r="K55" s="1"/>
    </row>
    <row r="56" spans="1:11" ht="90" x14ac:dyDescent="0.25">
      <c r="A56" s="15" t="s">
        <v>21</v>
      </c>
      <c r="B56" s="16" t="s">
        <v>22</v>
      </c>
      <c r="C56" s="16" t="s">
        <v>23</v>
      </c>
      <c r="D56" s="16" t="s">
        <v>24</v>
      </c>
      <c r="E56" s="38" t="s">
        <v>25</v>
      </c>
      <c r="F56" s="1"/>
      <c r="H56" s="1"/>
      <c r="I56" s="1"/>
      <c r="J56" s="1"/>
      <c r="K56" s="1"/>
    </row>
    <row r="57" spans="1:11" x14ac:dyDescent="0.25">
      <c r="A57" s="17" t="s">
        <v>26</v>
      </c>
      <c r="B57" s="41">
        <v>14709.094675848</v>
      </c>
      <c r="C57" s="7">
        <v>10819</v>
      </c>
      <c r="D57" s="19">
        <f>C57*(106.926/97.334)</f>
        <v>11885.182916555366</v>
      </c>
      <c r="E57" s="31">
        <f>B57*D57</f>
        <v>174820280.75938416</v>
      </c>
      <c r="F57" s="1"/>
      <c r="H57" s="10"/>
      <c r="I57" s="10">
        <v>2007</v>
      </c>
      <c r="J57" s="10">
        <v>2009</v>
      </c>
      <c r="K57" s="1"/>
    </row>
    <row r="58" spans="1:11" x14ac:dyDescent="0.25">
      <c r="A58" s="17" t="s">
        <v>27</v>
      </c>
      <c r="B58" s="41">
        <v>157036.16971782921</v>
      </c>
      <c r="C58" s="7">
        <v>10819</v>
      </c>
      <c r="D58" s="19">
        <f t="shared" ref="D58:D64" si="12">C58*(106.926/97.334)</f>
        <v>11885.182916555366</v>
      </c>
      <c r="E58" s="31">
        <f t="shared" ref="E58:E64" si="13">B58*D58</f>
        <v>1866403601.6116328</v>
      </c>
      <c r="F58" s="7">
        <f t="shared" ref="F58:F64" si="14">0.17*E58</f>
        <v>317288612.27397758</v>
      </c>
      <c r="H58" s="1" t="s">
        <v>44</v>
      </c>
      <c r="I58" s="1">
        <v>97.334000000000003</v>
      </c>
      <c r="J58" s="1">
        <v>100</v>
      </c>
      <c r="K58" s="1"/>
    </row>
    <row r="59" spans="1:11" x14ac:dyDescent="0.25">
      <c r="A59" s="17" t="s">
        <v>28</v>
      </c>
      <c r="B59" s="41">
        <v>314417.42532241641</v>
      </c>
      <c r="C59" s="7">
        <v>29373</v>
      </c>
      <c r="D59" s="19">
        <f t="shared" si="12"/>
        <v>32267.628968294739</v>
      </c>
      <c r="E59" s="31">
        <f t="shared" si="13"/>
        <v>10145504821.470251</v>
      </c>
      <c r="F59" s="7">
        <f t="shared" si="14"/>
        <v>1724735819.6499429</v>
      </c>
      <c r="H59" s="1"/>
      <c r="I59" s="1"/>
      <c r="J59" s="1"/>
      <c r="K59" s="1"/>
    </row>
    <row r="60" spans="1:11" x14ac:dyDescent="0.25">
      <c r="A60" s="17" t="s">
        <v>29</v>
      </c>
      <c r="B60" s="41">
        <v>179074.43862810568</v>
      </c>
      <c r="C60" s="7">
        <v>54186</v>
      </c>
      <c r="D60" s="19">
        <f t="shared" si="12"/>
        <v>59525.882384367229</v>
      </c>
      <c r="E60" s="31">
        <f t="shared" si="13"/>
        <v>10659563971.823206</v>
      </c>
      <c r="F60" s="7">
        <f t="shared" si="14"/>
        <v>1812125875.2099452</v>
      </c>
      <c r="H60" s="33" t="s">
        <v>45</v>
      </c>
      <c r="I60" s="1"/>
      <c r="J60" s="1"/>
      <c r="K60" s="1"/>
    </row>
    <row r="61" spans="1:11" x14ac:dyDescent="0.25">
      <c r="A61" s="17" t="s">
        <v>30</v>
      </c>
      <c r="B61" s="41">
        <v>214640.04918897565</v>
      </c>
      <c r="C61" s="7">
        <v>67551</v>
      </c>
      <c r="D61" s="19">
        <f t="shared" si="12"/>
        <v>74207.966650913353</v>
      </c>
      <c r="E61" s="31">
        <f t="shared" si="13"/>
        <v>15928001612.165907</v>
      </c>
      <c r="F61" s="7">
        <f t="shared" si="14"/>
        <v>2707760274.0682044</v>
      </c>
      <c r="H61" s="1"/>
      <c r="I61" s="1"/>
      <c r="J61" s="1"/>
      <c r="K61" s="1"/>
    </row>
    <row r="62" spans="1:11" x14ac:dyDescent="0.25">
      <c r="A62" s="17" t="s">
        <v>31</v>
      </c>
      <c r="B62" s="41">
        <v>252609.22260206408</v>
      </c>
      <c r="C62" s="7">
        <v>75235.845967333866</v>
      </c>
      <c r="D62" s="19">
        <f t="shared" si="12"/>
        <v>82650.133210421234</v>
      </c>
      <c r="E62" s="31">
        <f t="shared" si="13"/>
        <v>20878185898.241547</v>
      </c>
      <c r="F62" s="7">
        <f t="shared" si="14"/>
        <v>3549291602.7010632</v>
      </c>
      <c r="H62" s="1"/>
      <c r="I62" s="1"/>
      <c r="J62" s="1"/>
      <c r="K62" s="1"/>
    </row>
    <row r="63" spans="1:11" x14ac:dyDescent="0.25">
      <c r="A63" s="17" t="s">
        <v>32</v>
      </c>
      <c r="B63" s="41">
        <v>184489.72462953601</v>
      </c>
      <c r="C63" s="7">
        <v>64124.307801136441</v>
      </c>
      <c r="D63" s="19">
        <f t="shared" si="12"/>
        <v>70443.583289953312</v>
      </c>
      <c r="E63" s="31">
        <f t="shared" si="13"/>
        <v>12996117283.08127</v>
      </c>
      <c r="F63" s="7">
        <f t="shared" si="14"/>
        <v>2209339938.123816</v>
      </c>
      <c r="H63" s="1"/>
      <c r="I63" s="1"/>
      <c r="J63" s="1"/>
      <c r="K63" s="1"/>
    </row>
    <row r="64" spans="1:11" x14ac:dyDescent="0.25">
      <c r="A64" s="17" t="s">
        <v>33</v>
      </c>
      <c r="B64" s="41">
        <v>24598.599000674189</v>
      </c>
      <c r="C64" s="7">
        <v>21733.221136712793</v>
      </c>
      <c r="D64" s="19">
        <f t="shared" si="12"/>
        <v>23874.970752914214</v>
      </c>
      <c r="E64" s="31">
        <f t="shared" si="13"/>
        <v>587290831.7037611</v>
      </c>
      <c r="F64" s="7">
        <f t="shared" si="14"/>
        <v>99839441.389639392</v>
      </c>
      <c r="H64" s="1"/>
      <c r="I64" s="1"/>
      <c r="J64" s="1"/>
      <c r="K64" s="1"/>
    </row>
    <row r="65" spans="1:11" x14ac:dyDescent="0.25">
      <c r="A65" s="20" t="s">
        <v>34</v>
      </c>
      <c r="B65" s="41">
        <v>1341574.7237654491</v>
      </c>
      <c r="E65" s="31">
        <f>SUM(E57:E64)</f>
        <v>73235888300.856964</v>
      </c>
      <c r="F65" s="31">
        <f>SUM(F57:F64)</f>
        <v>12420381563.416588</v>
      </c>
      <c r="G65">
        <f>F65/B65</f>
        <v>9258.0616967468104</v>
      </c>
      <c r="H65" s="1"/>
      <c r="I65" s="1"/>
      <c r="J65" s="1"/>
      <c r="K65" s="1"/>
    </row>
    <row r="66" spans="1:11" x14ac:dyDescent="0.25">
      <c r="B66" s="1"/>
      <c r="E66" s="32"/>
      <c r="F66" s="1"/>
      <c r="H66" s="1"/>
      <c r="I66" s="1"/>
      <c r="J66" s="1"/>
      <c r="K66" s="1"/>
    </row>
    <row r="67" spans="1:11" x14ac:dyDescent="0.25">
      <c r="A67" s="21" t="s">
        <v>35</v>
      </c>
      <c r="B67" s="1"/>
      <c r="E67" s="32"/>
      <c r="F67" s="1"/>
      <c r="H67" s="1"/>
      <c r="I67" s="1"/>
      <c r="J67" s="1"/>
      <c r="K67" s="1"/>
    </row>
    <row r="68" spans="1:11" x14ac:dyDescent="0.25">
      <c r="A68" s="17" t="s">
        <v>26</v>
      </c>
      <c r="B68" s="41">
        <v>36323.490897914111</v>
      </c>
      <c r="C68" s="7">
        <v>12509</v>
      </c>
      <c r="D68" s="19">
        <f>C68*(106.926/97.334)</f>
        <v>13741.727803234224</v>
      </c>
      <c r="E68" s="31">
        <f>B68*D68</f>
        <v>499147524.78239161</v>
      </c>
      <c r="F68" s="1"/>
      <c r="H68" s="1"/>
      <c r="I68" s="1"/>
      <c r="J68" s="1"/>
      <c r="K68" s="1"/>
    </row>
    <row r="69" spans="1:11" x14ac:dyDescent="0.25">
      <c r="A69" s="17" t="s">
        <v>27</v>
      </c>
      <c r="B69" s="41">
        <v>189448.47169661257</v>
      </c>
      <c r="C69" s="7">
        <v>12509</v>
      </c>
      <c r="D69" s="19">
        <f t="shared" ref="D69:D75" si="15">C69*(106.926/97.334)</f>
        <v>13741.727803234224</v>
      </c>
      <c r="E69" s="31">
        <f t="shared" ref="E69:E75" si="16">B69*D69</f>
        <v>2603349330.7935729</v>
      </c>
      <c r="F69" s="7">
        <f t="shared" ref="F69:F75" si="17">0.18*E69</f>
        <v>468602879.5428431</v>
      </c>
      <c r="H69" s="1"/>
      <c r="I69" s="1"/>
      <c r="J69" s="1"/>
      <c r="K69" s="1"/>
    </row>
    <row r="70" spans="1:11" x14ac:dyDescent="0.25">
      <c r="A70" s="17" t="s">
        <v>28</v>
      </c>
      <c r="B70" s="41">
        <v>209397.90142246129</v>
      </c>
      <c r="C70" s="7">
        <v>29425</v>
      </c>
      <c r="D70" s="19">
        <f t="shared" si="15"/>
        <v>32324.753426346393</v>
      </c>
      <c r="E70" s="31">
        <f t="shared" si="16"/>
        <v>6768735531.4754496</v>
      </c>
      <c r="F70" s="7">
        <f t="shared" si="17"/>
        <v>1218372395.665581</v>
      </c>
      <c r="H70" s="1"/>
      <c r="I70" s="1"/>
      <c r="J70" s="1"/>
      <c r="K70" s="1"/>
    </row>
    <row r="71" spans="1:11" x14ac:dyDescent="0.25">
      <c r="A71" s="17" t="s">
        <v>29</v>
      </c>
      <c r="B71" s="41">
        <v>108801.1913556979</v>
      </c>
      <c r="C71" s="7">
        <v>46827</v>
      </c>
      <c r="D71" s="19">
        <f t="shared" si="15"/>
        <v>51441.673022787516</v>
      </c>
      <c r="E71" s="31">
        <f t="shared" si="16"/>
        <v>5596915310.209547</v>
      </c>
      <c r="F71" s="7">
        <f t="shared" si="17"/>
        <v>1007444755.8377185</v>
      </c>
      <c r="H71" s="1"/>
      <c r="I71" s="1"/>
      <c r="J71" s="1"/>
      <c r="K71" s="1"/>
    </row>
    <row r="72" spans="1:11" x14ac:dyDescent="0.25">
      <c r="A72" s="17" t="s">
        <v>30</v>
      </c>
      <c r="B72" s="41">
        <v>104333.57414771189</v>
      </c>
      <c r="C72" s="7">
        <v>51889</v>
      </c>
      <c r="D72" s="19">
        <f t="shared" si="15"/>
        <v>57002.519304662295</v>
      </c>
      <c r="E72" s="31">
        <f t="shared" si="16"/>
        <v>5947276574.4793615</v>
      </c>
      <c r="F72" s="7">
        <f t="shared" si="17"/>
        <v>1070509783.406285</v>
      </c>
      <c r="H72" s="1"/>
      <c r="I72" s="1"/>
      <c r="J72" s="1"/>
      <c r="K72" s="1"/>
    </row>
    <row r="73" spans="1:11" x14ac:dyDescent="0.25">
      <c r="A73" s="17" t="s">
        <v>31</v>
      </c>
      <c r="B73" s="41">
        <v>201874.55848830217</v>
      </c>
      <c r="C73" s="7">
        <v>55602.545159549103</v>
      </c>
      <c r="D73" s="19">
        <f t="shared" si="15"/>
        <v>61082.024202539171</v>
      </c>
      <c r="E73" s="31">
        <f t="shared" si="16"/>
        <v>12330906667.459383</v>
      </c>
      <c r="F73" s="7">
        <f t="shared" si="17"/>
        <v>2219563200.1426888</v>
      </c>
      <c r="H73" s="1"/>
      <c r="I73" s="1"/>
      <c r="J73" s="1"/>
      <c r="K73" s="1"/>
    </row>
    <row r="74" spans="1:11" x14ac:dyDescent="0.25">
      <c r="A74" s="17" t="s">
        <v>32</v>
      </c>
      <c r="B74" s="41">
        <v>78934.86476092026</v>
      </c>
      <c r="C74" s="7">
        <v>47445.148161691577</v>
      </c>
      <c r="D74" s="19">
        <f t="shared" si="15"/>
        <v>52120.737998407887</v>
      </c>
      <c r="E74" s="31">
        <f t="shared" si="16"/>
        <v>4114143405.1436844</v>
      </c>
      <c r="F74" s="7">
        <f t="shared" si="17"/>
        <v>740545812.92586315</v>
      </c>
      <c r="H74" s="1"/>
      <c r="I74" s="1"/>
      <c r="J74" s="1"/>
      <c r="K74" s="1"/>
    </row>
    <row r="75" spans="1:11" x14ac:dyDescent="0.25">
      <c r="A75" s="17" t="s">
        <v>33</v>
      </c>
      <c r="B75" s="41">
        <v>12960.396118574594</v>
      </c>
      <c r="C75" s="7">
        <v>19194.84724147568</v>
      </c>
      <c r="D75" s="19">
        <f t="shared" si="15"/>
        <v>21086.447039493174</v>
      </c>
      <c r="E75" s="31">
        <f t="shared" si="16"/>
        <v>273288706.36517608</v>
      </c>
      <c r="F75" s="7">
        <f t="shared" si="17"/>
        <v>49191967.145731695</v>
      </c>
      <c r="H75" s="1"/>
      <c r="I75" s="1"/>
      <c r="J75" s="1"/>
      <c r="K75" s="1"/>
    </row>
    <row r="76" spans="1:11" x14ac:dyDescent="0.25">
      <c r="A76" s="39" t="s">
        <v>34</v>
      </c>
      <c r="B76" s="41">
        <v>942074.44888819475</v>
      </c>
      <c r="C76" s="13"/>
      <c r="D76" s="13"/>
      <c r="E76" s="35">
        <f>SUM(E68:E75)</f>
        <v>38133763050.708565</v>
      </c>
      <c r="F76" s="35">
        <f>SUM(F68:F75)</f>
        <v>6774230794.6667118</v>
      </c>
      <c r="G76">
        <f>F76/B76</f>
        <v>7190.7595017160647</v>
      </c>
      <c r="H76" s="1"/>
      <c r="I76" s="1"/>
      <c r="J76" s="1"/>
      <c r="K76" s="1"/>
    </row>
    <row r="77" spans="1:11" x14ac:dyDescent="0.25">
      <c r="B77" s="1"/>
      <c r="E77" s="32"/>
      <c r="F77" s="1"/>
      <c r="H77" s="1"/>
      <c r="I77" s="1"/>
      <c r="J77" s="1"/>
      <c r="K77" s="1"/>
    </row>
    <row r="78" spans="1:11" x14ac:dyDescent="0.25">
      <c r="B78" s="1"/>
      <c r="E78" s="32"/>
      <c r="F78" s="1"/>
      <c r="H78" s="1"/>
      <c r="I78" s="1"/>
      <c r="J78" s="1"/>
      <c r="K78" s="1"/>
    </row>
    <row r="79" spans="1:11" x14ac:dyDescent="0.25">
      <c r="B79" s="1"/>
      <c r="E79" s="32"/>
      <c r="F79" s="1" t="s">
        <v>0</v>
      </c>
      <c r="H79" s="1"/>
      <c r="I79" s="1"/>
      <c r="J79" s="1"/>
      <c r="K79" s="1"/>
    </row>
    <row r="80" spans="1:11" x14ac:dyDescent="0.25">
      <c r="B80" s="1"/>
      <c r="E80" s="32"/>
      <c r="F80" s="31">
        <f>F65+F76</f>
        <v>19194612358.083298</v>
      </c>
      <c r="H80" s="1"/>
      <c r="I80" s="1"/>
      <c r="J80" s="1"/>
      <c r="K80"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4" workbookViewId="0">
      <selection sqref="A1:L35"/>
    </sheetView>
  </sheetViews>
  <sheetFormatPr defaultRowHeight="15" x14ac:dyDescent="0.25"/>
  <cols>
    <col min="1" max="1" width="21.28515625" customWidth="1"/>
    <col min="2" max="2" width="16.85546875" customWidth="1"/>
    <col min="3" max="3" width="14.5703125" customWidth="1"/>
    <col min="4" max="4" width="16.140625" customWidth="1"/>
    <col min="5" max="5" width="17.7109375" customWidth="1"/>
    <col min="6" max="6" width="18.5703125" style="26" customWidth="1"/>
  </cols>
  <sheetData>
    <row r="1" spans="1:12" ht="90" x14ac:dyDescent="0.25">
      <c r="A1" s="13"/>
      <c r="B1" s="5" t="s">
        <v>41</v>
      </c>
      <c r="C1" s="5" t="s">
        <v>23</v>
      </c>
      <c r="D1" s="5" t="s">
        <v>42</v>
      </c>
      <c r="E1" s="29" t="s">
        <v>36</v>
      </c>
      <c r="F1" s="30" t="s">
        <v>43</v>
      </c>
    </row>
    <row r="2" spans="1:12" x14ac:dyDescent="0.25">
      <c r="A2" t="s">
        <v>37</v>
      </c>
      <c r="B2" s="8">
        <v>8303.4239999999991</v>
      </c>
      <c r="C2" s="7">
        <v>45838</v>
      </c>
      <c r="D2" s="24">
        <f>C2*(106.926/97.334)</f>
        <v>50355.209772535803</v>
      </c>
      <c r="E2" s="31">
        <f>B2*D2</f>
        <v>418120657.3503083</v>
      </c>
      <c r="F2" s="31">
        <v>143000000</v>
      </c>
      <c r="H2" s="10"/>
      <c r="I2" s="10">
        <v>2007</v>
      </c>
      <c r="J2" s="10">
        <v>2009</v>
      </c>
      <c r="K2" s="10">
        <v>2012</v>
      </c>
      <c r="L2" s="10">
        <v>2013</v>
      </c>
    </row>
    <row r="3" spans="1:12" x14ac:dyDescent="0.25">
      <c r="A3" t="s">
        <v>38</v>
      </c>
      <c r="B3" s="8">
        <v>48134.168799999999</v>
      </c>
      <c r="C3" s="7">
        <v>45838</v>
      </c>
      <c r="D3" s="24">
        <f>C3*(106.926/97.334)</f>
        <v>50355.209772535803</v>
      </c>
      <c r="E3" s="31">
        <f t="shared" ref="E3:E4" si="0">B3*D3</f>
        <v>2423806167.1506481</v>
      </c>
      <c r="F3" s="31">
        <v>1097000000</v>
      </c>
      <c r="H3" s="1" t="s">
        <v>44</v>
      </c>
      <c r="I3" s="1">
        <v>97.334000000000003</v>
      </c>
      <c r="J3" s="1">
        <v>100</v>
      </c>
      <c r="K3" s="1">
        <v>105.21299999999999</v>
      </c>
      <c r="L3" s="1">
        <v>106.926</v>
      </c>
    </row>
    <row r="4" spans="1:12" x14ac:dyDescent="0.25">
      <c r="A4" t="s">
        <v>39</v>
      </c>
      <c r="B4" s="8">
        <f>731570*B3/1325305</f>
        <v>26570.120741275405</v>
      </c>
      <c r="C4" s="7">
        <v>45838</v>
      </c>
      <c r="D4" s="24">
        <f>C4*(106.926/97.334)</f>
        <v>50355.209772535803</v>
      </c>
      <c r="E4" s="31">
        <f t="shared" si="0"/>
        <v>1337944003.6085274</v>
      </c>
      <c r="F4" s="31">
        <v>528000000</v>
      </c>
      <c r="H4" s="1"/>
      <c r="I4" s="1"/>
      <c r="J4" s="1"/>
      <c r="K4" s="1"/>
      <c r="L4" s="1"/>
    </row>
    <row r="5" spans="1:12" x14ac:dyDescent="0.25">
      <c r="F5" s="32"/>
      <c r="H5" s="33" t="s">
        <v>45</v>
      </c>
      <c r="I5" s="1"/>
      <c r="J5" s="1"/>
      <c r="K5" s="1"/>
      <c r="L5" s="1"/>
    </row>
    <row r="6" spans="1:12" x14ac:dyDescent="0.25">
      <c r="A6" s="10" t="s">
        <v>40</v>
      </c>
      <c r="B6" s="13"/>
      <c r="C6" s="13"/>
      <c r="D6" s="25"/>
      <c r="E6" s="34">
        <f>SUM(E2:E4)</f>
        <v>4179870828.1094837</v>
      </c>
      <c r="F6" s="35">
        <v>1768000000</v>
      </c>
    </row>
    <row r="7" spans="1:12" x14ac:dyDescent="0.25">
      <c r="F7"/>
    </row>
    <row r="8" spans="1:12" x14ac:dyDescent="0.25">
      <c r="B8" s="7"/>
      <c r="F8"/>
    </row>
    <row r="9" spans="1:12" x14ac:dyDescent="0.25">
      <c r="F9"/>
    </row>
    <row r="10" spans="1:12" x14ac:dyDescent="0.25">
      <c r="A10" s="33" t="s">
        <v>46</v>
      </c>
      <c r="F10"/>
    </row>
    <row r="11" spans="1:12" x14ac:dyDescent="0.25">
      <c r="A11" s="33"/>
      <c r="F11"/>
    </row>
    <row r="12" spans="1:12" x14ac:dyDescent="0.25">
      <c r="A12" s="33"/>
      <c r="F12"/>
    </row>
    <row r="13" spans="1:12" x14ac:dyDescent="0.25">
      <c r="A13" t="s">
        <v>47</v>
      </c>
      <c r="F13"/>
    </row>
    <row r="14" spans="1:12" x14ac:dyDescent="0.25">
      <c r="A14" s="33" t="s">
        <v>48</v>
      </c>
      <c r="F14"/>
    </row>
    <row r="15" spans="1:12" x14ac:dyDescent="0.25">
      <c r="F15"/>
    </row>
    <row r="16" spans="1:12" x14ac:dyDescent="0.25">
      <c r="F16"/>
    </row>
    <row r="17" spans="1:12" x14ac:dyDescent="0.25">
      <c r="A17" s="33" t="s">
        <v>49</v>
      </c>
      <c r="F17"/>
    </row>
    <row r="18" spans="1:12" x14ac:dyDescent="0.25">
      <c r="A18" t="s">
        <v>50</v>
      </c>
      <c r="F18"/>
    </row>
    <row r="19" spans="1:12" x14ac:dyDescent="0.25">
      <c r="F19"/>
    </row>
    <row r="20" spans="1:12" ht="90" x14ac:dyDescent="0.25">
      <c r="A20" s="36" t="s">
        <v>51</v>
      </c>
      <c r="B20" s="5" t="s">
        <v>41</v>
      </c>
      <c r="C20" s="5" t="s">
        <v>23</v>
      </c>
      <c r="D20" s="5" t="s">
        <v>42</v>
      </c>
      <c r="E20" s="29" t="s">
        <v>36</v>
      </c>
      <c r="F20" s="30" t="s">
        <v>43</v>
      </c>
    </row>
    <row r="21" spans="1:12" x14ac:dyDescent="0.25">
      <c r="A21" t="s">
        <v>37</v>
      </c>
      <c r="B21" s="8">
        <v>8251.1360000000004</v>
      </c>
      <c r="C21" s="7">
        <v>45838</v>
      </c>
      <c r="D21" s="24">
        <f>C21*(106.926/97.334)</f>
        <v>50355.209772535803</v>
      </c>
      <c r="E21" s="31">
        <f>B21*D21</f>
        <v>415487684.14172202</v>
      </c>
      <c r="F21" s="31">
        <v>143000000</v>
      </c>
      <c r="H21" s="10"/>
      <c r="I21" s="10">
        <v>2007</v>
      </c>
      <c r="J21" s="10">
        <v>2009</v>
      </c>
      <c r="K21" s="10">
        <v>2012</v>
      </c>
      <c r="L21" s="10">
        <v>2013</v>
      </c>
    </row>
    <row r="22" spans="1:12" x14ac:dyDescent="0.25">
      <c r="A22" t="s">
        <v>38</v>
      </c>
      <c r="B22" s="8">
        <v>45311.578200000004</v>
      </c>
      <c r="C22" s="7">
        <v>45838</v>
      </c>
      <c r="D22" s="24">
        <f>C22*(106.926/97.334)</f>
        <v>50355.209772535803</v>
      </c>
      <c r="E22" s="31">
        <f t="shared" ref="E22:E23" si="1">B22*D22</f>
        <v>2281674025.3856606</v>
      </c>
      <c r="F22" s="31">
        <v>1097000000</v>
      </c>
      <c r="H22" s="1" t="s">
        <v>44</v>
      </c>
      <c r="I22" s="1">
        <v>97.334000000000003</v>
      </c>
      <c r="J22" s="1">
        <v>100</v>
      </c>
      <c r="K22" s="1">
        <v>105.21299999999999</v>
      </c>
      <c r="L22" s="1">
        <v>106.926</v>
      </c>
    </row>
    <row r="23" spans="1:12" x14ac:dyDescent="0.25">
      <c r="A23" t="s">
        <v>39</v>
      </c>
      <c r="B23" s="8">
        <f>731570*B22/1325305</f>
        <v>25012.047237257841</v>
      </c>
      <c r="C23" s="7">
        <v>45838</v>
      </c>
      <c r="D23" s="24">
        <f>C23*(106.926/97.334)</f>
        <v>50355.209772535803</v>
      </c>
      <c r="E23" s="31">
        <f t="shared" si="1"/>
        <v>1259486885.4726932</v>
      </c>
      <c r="F23" s="31">
        <v>528000000</v>
      </c>
      <c r="H23" s="1"/>
      <c r="I23" s="1"/>
      <c r="J23" s="1"/>
      <c r="K23" s="1"/>
      <c r="L23" s="1"/>
    </row>
    <row r="24" spans="1:12" x14ac:dyDescent="0.25">
      <c r="F24" s="32"/>
      <c r="H24" s="33" t="s">
        <v>45</v>
      </c>
      <c r="I24" s="1"/>
      <c r="J24" s="1"/>
      <c r="K24" s="1"/>
      <c r="L24" s="1"/>
    </row>
    <row r="25" spans="1:12" x14ac:dyDescent="0.25">
      <c r="A25" s="10" t="s">
        <v>40</v>
      </c>
      <c r="B25" s="13"/>
      <c r="C25" s="13"/>
      <c r="D25" s="25"/>
      <c r="E25" s="34">
        <f>SUM(E21:E23)</f>
        <v>3956648595.0000763</v>
      </c>
      <c r="F25" s="35">
        <v>1768000000</v>
      </c>
    </row>
    <row r="26" spans="1:12" x14ac:dyDescent="0.25">
      <c r="F26"/>
    </row>
    <row r="27" spans="1:12" x14ac:dyDescent="0.25">
      <c r="B27" s="7"/>
      <c r="F27"/>
    </row>
    <row r="28" spans="1:12" ht="90" x14ac:dyDescent="0.25">
      <c r="A28" s="36" t="s">
        <v>52</v>
      </c>
      <c r="B28" s="5" t="s">
        <v>41</v>
      </c>
      <c r="C28" s="5" t="s">
        <v>23</v>
      </c>
      <c r="D28" s="5" t="s">
        <v>42</v>
      </c>
      <c r="E28" s="29" t="s">
        <v>36</v>
      </c>
      <c r="F28" s="30" t="s">
        <v>43</v>
      </c>
    </row>
    <row r="29" spans="1:12" x14ac:dyDescent="0.25">
      <c r="A29" t="s">
        <v>37</v>
      </c>
      <c r="B29" s="37">
        <v>8391.4879999999994</v>
      </c>
      <c r="C29" s="7">
        <v>45838</v>
      </c>
      <c r="D29" s="24">
        <f>C29*(106.926/97.334)</f>
        <v>50355.209772535803</v>
      </c>
      <c r="E29" s="31">
        <f>B29*D29</f>
        <v>422555138.54371691</v>
      </c>
      <c r="F29" s="31">
        <v>143000000</v>
      </c>
      <c r="H29" s="10"/>
      <c r="I29" s="10">
        <v>2007</v>
      </c>
      <c r="J29" s="10">
        <v>2009</v>
      </c>
      <c r="K29" s="10">
        <v>2012</v>
      </c>
      <c r="L29" s="10">
        <v>2013</v>
      </c>
    </row>
    <row r="30" spans="1:12" x14ac:dyDescent="0.25">
      <c r="A30" t="s">
        <v>38</v>
      </c>
      <c r="B30" s="8">
        <v>52888.005599999997</v>
      </c>
      <c r="C30" s="7">
        <v>45838</v>
      </c>
      <c r="D30" s="24">
        <f>C30*(106.926/97.334)</f>
        <v>50355.209772535803</v>
      </c>
      <c r="E30" s="31">
        <f t="shared" ref="E30:E31" si="2">B30*D30</f>
        <v>2663186616.4390483</v>
      </c>
      <c r="F30" s="31">
        <v>1097000000</v>
      </c>
      <c r="H30" s="1" t="s">
        <v>44</v>
      </c>
      <c r="I30" s="1">
        <v>97.334000000000003</v>
      </c>
      <c r="J30" s="1">
        <v>100</v>
      </c>
      <c r="K30" s="1">
        <v>105.21299999999999</v>
      </c>
      <c r="L30" s="1">
        <v>106.926</v>
      </c>
    </row>
    <row r="31" spans="1:12" x14ac:dyDescent="0.25">
      <c r="A31" t="s">
        <v>39</v>
      </c>
      <c r="B31" s="8">
        <f>731570*B30/1325305</f>
        <v>29194.244537515515</v>
      </c>
      <c r="C31" s="7">
        <v>45838</v>
      </c>
      <c r="D31" s="24">
        <f>C31*(106.926/97.334)</f>
        <v>50355.209772535803</v>
      </c>
      <c r="E31" s="31">
        <f t="shared" si="2"/>
        <v>1470082307.8373013</v>
      </c>
      <c r="F31" s="31">
        <v>528000000</v>
      </c>
      <c r="H31" s="1"/>
      <c r="I31" s="1"/>
      <c r="J31" s="1"/>
      <c r="K31" s="1"/>
      <c r="L31" s="1"/>
    </row>
    <row r="32" spans="1:12" x14ac:dyDescent="0.25">
      <c r="F32" s="32"/>
      <c r="H32" s="33" t="s">
        <v>45</v>
      </c>
      <c r="I32" s="1"/>
      <c r="J32" s="1"/>
      <c r="K32" s="1"/>
      <c r="L32" s="1"/>
    </row>
    <row r="33" spans="1:6" x14ac:dyDescent="0.25">
      <c r="A33" s="10" t="s">
        <v>40</v>
      </c>
      <c r="B33" s="13"/>
      <c r="C33" s="13"/>
      <c r="D33" s="25"/>
      <c r="E33" s="34">
        <f>SUM(E29:E31)</f>
        <v>4555824062.8200665</v>
      </c>
      <c r="F33" s="35">
        <v>1768000000</v>
      </c>
    </row>
    <row r="34" spans="1:6" x14ac:dyDescent="0.25">
      <c r="F34"/>
    </row>
    <row r="35" spans="1:6" x14ac:dyDescent="0.25">
      <c r="F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Health Care</vt:lpstr>
      <vt:lpstr>Criminal Justice</vt:lpstr>
      <vt:lpstr>Non-Fatal Productivity Loss (a)</vt:lpstr>
      <vt:lpstr>Non-Fatal Productivity Loss (b)</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CDC User</cp:lastModifiedBy>
  <dcterms:created xsi:type="dcterms:W3CDTF">2015-08-06T20:40:13Z</dcterms:created>
  <dcterms:modified xsi:type="dcterms:W3CDTF">2016-06-06T19:02:33Z</dcterms:modified>
</cp:coreProperties>
</file>