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autoCompressPictures="0" defaultThemeVersion="124226"/>
  <mc:AlternateContent xmlns:mc="http://schemas.openxmlformats.org/markup-compatibility/2006">
    <mc:Choice Requires="x15">
      <x15ac:absPath xmlns:x15ac="http://schemas.microsoft.com/office/spreadsheetml/2010/11/ac" url="C:\Users\The Bentalls\Desktop\"/>
    </mc:Choice>
  </mc:AlternateContent>
  <bookViews>
    <workbookView xWindow="0" yWindow="0" windowWidth="24000" windowHeight="10095" tabRatio="421"/>
  </bookViews>
  <sheets>
    <sheet name="Risk calculator" sheetId="1" r:id="rId1"/>
  </sheets>
  <definedNames>
    <definedName name="Banff">'Risk calculator'!$Q$36:$Q$39</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R5" i="1" l="1"/>
  <c r="R22" i="1"/>
  <c r="R27" i="1"/>
  <c r="R30" i="1"/>
  <c r="R33" i="1"/>
  <c r="A13" i="1"/>
  <c r="R10" i="1"/>
  <c r="R13" i="1"/>
  <c r="R16" i="1"/>
  <c r="A9" i="1"/>
</calcChain>
</file>

<file path=xl/sharedStrings.xml><?xml version="1.0" encoding="utf-8"?>
<sst xmlns="http://schemas.openxmlformats.org/spreadsheetml/2006/main" count="44" uniqueCount="35">
  <si>
    <t>male</t>
  </si>
  <si>
    <t>female</t>
  </si>
  <si>
    <t>no</t>
  </si>
  <si>
    <t>yes</t>
  </si>
  <si>
    <t>Recipient age</t>
  </si>
  <si>
    <t>(years)</t>
  </si>
  <si>
    <t>white</t>
  </si>
  <si>
    <t>asian</t>
  </si>
  <si>
    <t>black</t>
  </si>
  <si>
    <t>5-year risk % death censored graft loss</t>
  </si>
  <si>
    <t>5-year risk % graft loss (including death with graft function)</t>
  </si>
  <si>
    <t>Albumin (g/L)</t>
  </si>
  <si>
    <t>eGFR (ml/min)</t>
  </si>
  <si>
    <t>Acute rejection (any severity)</t>
  </si>
  <si>
    <t>Accepted input ranges are as follows</t>
  </si>
  <si>
    <t>UACR (mg/mmol)</t>
  </si>
  <si>
    <t>Ethnicities other than White, South Asian, or Black) cannot be accounted for in the score, and therefore ethnicity should be entered as deemed appropriate based on clinical outcomes in that group</t>
  </si>
  <si>
    <t>ACR: 0.1-1200 mg/mmol (please note units used)</t>
  </si>
  <si>
    <t>eGFR: 5-120 ml/min (4-variable MDRD Study equation with IDMS-traceable creatinine)</t>
  </si>
  <si>
    <t>Albumin: 10-60 g/L</t>
  </si>
  <si>
    <t>Banff 'g'</t>
  </si>
  <si>
    <t>Banff 'ci'</t>
  </si>
  <si>
    <t>Banff</t>
  </si>
  <si>
    <t>Linear predictor dcf</t>
  </si>
  <si>
    <t>Exp LP dcf</t>
  </si>
  <si>
    <t>5-yr survival dcf</t>
  </si>
  <si>
    <t>5-yr risk dcf</t>
  </si>
  <si>
    <t>Linear predictor ogf</t>
  </si>
  <si>
    <t>Exp LP ogf</t>
  </si>
  <si>
    <t>5-yr survival ogf</t>
  </si>
  <si>
    <t>5-yr risk ogf</t>
  </si>
  <si>
    <t>Recipient Ethnicity</t>
  </si>
  <si>
    <t>Birmingham-Mayo model</t>
  </si>
  <si>
    <t>Death Censored Risk</t>
  </si>
  <si>
    <t>Overall      Graft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</si>
</sst>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1"/>
      <name val="Calibri"/>
      <family val="2"/>
      <scheme val="minor"/>
    </font>
    <font>
      <sz val="12"/>
      <color theme="1"/>
      <name val="Times New Roman"/>
      <family val="1"/>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19">
    <xf numFmtId="0" fontId="0" fillId="0" borderId="0" xfId="0"/>
    <xf numFmtId="0" fontId="0" fillId="0" borderId="1" xfId="0" applyBorder="1"/>
    <xf numFmtId="0" fontId="1" fillId="0" borderId="0" xfId="0" applyFont="1"/>
    <xf numFmtId="0" fontId="0" fillId="0" borderId="0" xfId="0" applyBorder="1"/>
    <xf numFmtId="164" fontId="0" fillId="2" borderId="1" xfId="0" applyNumberFormat="1" applyFill="1" applyBorder="1"/>
    <xf numFmtId="0" fontId="1" fillId="0" borderId="0" xfId="0" applyFont="1" applyAlignment="1">
      <alignment vertical="center" wrapText="1"/>
    </xf>
    <xf numFmtId="0" fontId="0" fillId="0" borderId="0" xfId="0" applyAlignment="1">
      <alignment horizontal="center"/>
    </xf>
    <xf numFmtId="0" fontId="0" fillId="0" borderId="2" xfId="0" applyBorder="1"/>
    <xf numFmtId="0" fontId="0" fillId="0" borderId="4" xfId="0" applyBorder="1"/>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9" xfId="0" applyFont="1" applyBorder="1" applyAlignment="1">
      <alignment horizontal="center"/>
    </xf>
    <xf numFmtId="0" fontId="1" fillId="0" borderId="0" xfId="0" applyFont="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zoomScale="70" zoomScaleNormal="70" zoomScalePageLayoutView="150" workbookViewId="0">
      <selection activeCell="G38" sqref="G38"/>
    </sheetView>
  </sheetViews>
  <sheetFormatPr defaultColWidth="8.85546875" defaultRowHeight="15" x14ac:dyDescent="0.25"/>
  <cols>
    <col min="1" max="1" width="11.42578125" customWidth="1"/>
    <col min="2" max="2" width="3.28515625" customWidth="1"/>
    <col min="3" max="3" width="13.140625" customWidth="1"/>
    <col min="4" max="4" width="3.28515625" customWidth="1"/>
    <col min="5" max="5" width="9.42578125" customWidth="1"/>
    <col min="6" max="6" width="3.28515625" customWidth="1"/>
    <col min="7" max="7" width="26.85546875" customWidth="1"/>
    <col min="8" max="8" width="3.28515625" customWidth="1"/>
    <col min="9" max="9" width="17.7109375" customWidth="1"/>
    <col min="10" max="10" width="3.28515625" customWidth="1"/>
    <col min="11" max="11" width="13.28515625" customWidth="1"/>
    <col min="12" max="12" width="3.28515625" customWidth="1"/>
    <col min="13" max="13" width="13.28515625" customWidth="1"/>
    <col min="14" max="14" width="3.28515625" customWidth="1"/>
    <col min="15" max="16" width="13.28515625" customWidth="1"/>
    <col min="17" max="17" width="9.140625" hidden="1" customWidth="1"/>
    <col min="18" max="18" width="25.140625" customWidth="1"/>
    <col min="19" max="19" width="9.140625" customWidth="1"/>
  </cols>
  <sheetData>
    <row r="1" spans="1:18" s="2" customFormat="1" x14ac:dyDescent="0.25">
      <c r="A1" s="14" t="s">
        <v>15</v>
      </c>
      <c r="C1" s="14" t="s">
        <v>11</v>
      </c>
      <c r="E1" s="14" t="s">
        <v>12</v>
      </c>
      <c r="G1" s="14" t="s">
        <v>13</v>
      </c>
      <c r="I1" s="14" t="s">
        <v>31</v>
      </c>
      <c r="K1" s="14" t="s">
        <v>4</v>
      </c>
      <c r="M1" s="14" t="s">
        <v>20</v>
      </c>
      <c r="O1" s="14" t="s">
        <v>21</v>
      </c>
      <c r="R1" s="5" t="s">
        <v>32</v>
      </c>
    </row>
    <row r="2" spans="1:18" x14ac:dyDescent="0.25">
      <c r="A2" s="14"/>
      <c r="C2" s="14"/>
      <c r="E2" s="14"/>
      <c r="G2" s="14"/>
      <c r="I2" s="14"/>
      <c r="K2" s="14" t="s">
        <v>5</v>
      </c>
      <c r="M2" s="14"/>
      <c r="O2" s="14"/>
      <c r="R2" s="5"/>
    </row>
    <row r="3" spans="1:18" ht="15.75" thickBot="1" x14ac:dyDescent="0.3"/>
    <row r="4" spans="1:18" ht="16.5" thickTop="1" thickBot="1" x14ac:dyDescent="0.3">
      <c r="A4" s="1">
        <v>0.1</v>
      </c>
      <c r="C4" s="1">
        <v>40</v>
      </c>
      <c r="D4" s="3"/>
      <c r="E4" s="1">
        <v>40</v>
      </c>
      <c r="G4" s="1" t="s">
        <v>2</v>
      </c>
      <c r="I4" s="1" t="s">
        <v>6</v>
      </c>
      <c r="K4" s="1">
        <v>48</v>
      </c>
      <c r="L4" s="3"/>
      <c r="M4" s="1">
        <v>0</v>
      </c>
      <c r="N4" s="3"/>
      <c r="O4" s="7">
        <v>0</v>
      </c>
      <c r="P4" s="15" t="s">
        <v>33</v>
      </c>
      <c r="Q4" s="8"/>
      <c r="R4" s="10" t="s">
        <v>23</v>
      </c>
    </row>
    <row r="5" spans="1:18" ht="15.75" x14ac:dyDescent="0.25">
      <c r="P5" s="16"/>
      <c r="Q5" s="3" t="s">
        <v>0</v>
      </c>
      <c r="R5" s="13">
        <f>0.2806*IF(G4="yes",1,0)+0.5053*(LOG10(A4)-0.46)+IF(G4="yes",-0.5779*(LOG10(A4)-0.46),0)-0.3969*((E4-47)/10)+ 0.0677*(((E4-47)/10)^2)+IF(I4="black",0.7582,0)+-0.2366*((K4-46)/10)+0.917*(M4)+0.5074*(O4)</f>
        <v>-0.47405499999999989</v>
      </c>
    </row>
    <row r="6" spans="1:18" x14ac:dyDescent="0.25">
      <c r="P6" s="16"/>
      <c r="Q6" s="3" t="s">
        <v>1</v>
      </c>
      <c r="R6" s="18"/>
    </row>
    <row r="7" spans="1:18" x14ac:dyDescent="0.25">
      <c r="A7" s="2" t="s">
        <v>9</v>
      </c>
      <c r="P7" s="16"/>
      <c r="Q7" s="3"/>
      <c r="R7" s="18"/>
    </row>
    <row r="8" spans="1:18" ht="15.75" thickBot="1" x14ac:dyDescent="0.3">
      <c r="P8" s="16"/>
      <c r="Q8" s="3"/>
      <c r="R8" s="18"/>
    </row>
    <row r="9" spans="1:18" ht="15.75" thickBot="1" x14ac:dyDescent="0.3">
      <c r="A9" s="4">
        <f>R16*100</f>
        <v>1.3039084905418497</v>
      </c>
      <c r="P9" s="16"/>
      <c r="Q9" s="3"/>
      <c r="R9" s="11" t="s">
        <v>24</v>
      </c>
    </row>
    <row r="10" spans="1:18" x14ac:dyDescent="0.25">
      <c r="P10" s="16"/>
      <c r="Q10" s="3" t="s">
        <v>6</v>
      </c>
      <c r="R10" s="11">
        <f xml:space="preserve"> EXP(R5)</f>
        <v>0.62247301561032053</v>
      </c>
    </row>
    <row r="11" spans="1:18" x14ac:dyDescent="0.25">
      <c r="A11" s="2" t="s">
        <v>10</v>
      </c>
      <c r="P11" s="16"/>
      <c r="Q11" s="3" t="s">
        <v>7</v>
      </c>
      <c r="R11" s="11"/>
    </row>
    <row r="12" spans="1:18" ht="15.75" thickBot="1" x14ac:dyDescent="0.3">
      <c r="P12" s="16"/>
      <c r="Q12" s="3" t="s">
        <v>8</v>
      </c>
      <c r="R12" s="11" t="s">
        <v>25</v>
      </c>
    </row>
    <row r="13" spans="1:18" ht="15.75" thickBot="1" x14ac:dyDescent="0.3">
      <c r="A13" s="4">
        <f>R33*100</f>
        <v>4.374325722519723</v>
      </c>
      <c r="P13" s="16"/>
      <c r="Q13" s="3"/>
      <c r="R13" s="11">
        <f>0.97913574^R10</f>
        <v>0.9869609150945815</v>
      </c>
    </row>
    <row r="14" spans="1:18" x14ac:dyDescent="0.25">
      <c r="P14" s="16"/>
      <c r="Q14" s="3" t="s">
        <v>2</v>
      </c>
      <c r="R14" s="11"/>
    </row>
    <row r="15" spans="1:18" x14ac:dyDescent="0.25">
      <c r="A15" t="s">
        <v>14</v>
      </c>
      <c r="P15" s="16"/>
      <c r="Q15" s="3" t="s">
        <v>3</v>
      </c>
      <c r="R15" s="11" t="s">
        <v>26</v>
      </c>
    </row>
    <row r="16" spans="1:18" x14ac:dyDescent="0.25">
      <c r="A16" t="s">
        <v>17</v>
      </c>
      <c r="P16" s="16"/>
      <c r="Q16" s="3"/>
      <c r="R16" s="11">
        <f>1-R13</f>
        <v>1.3039084905418497E-2</v>
      </c>
    </row>
    <row r="17" spans="1:18" ht="15.75" thickBot="1" x14ac:dyDescent="0.3">
      <c r="A17" t="s">
        <v>19</v>
      </c>
      <c r="P17" s="17"/>
      <c r="Q17" s="9"/>
      <c r="R17" s="12"/>
    </row>
    <row r="18" spans="1:18" ht="15.75" thickTop="1" x14ac:dyDescent="0.25">
      <c r="A18" t="s">
        <v>18</v>
      </c>
      <c r="R18" s="6"/>
    </row>
    <row r="19" spans="1:18" x14ac:dyDescent="0.25">
      <c r="R19" s="6"/>
    </row>
    <row r="20" spans="1:18" ht="15.75" thickBot="1" x14ac:dyDescent="0.3">
      <c r="A20" t="s">
        <v>16</v>
      </c>
      <c r="R20" s="6"/>
    </row>
    <row r="21" spans="1:18" ht="15.75" thickTop="1" x14ac:dyDescent="0.25">
      <c r="P21" s="15" t="s">
        <v>34</v>
      </c>
      <c r="Q21" s="8"/>
      <c r="R21" s="10" t="s">
        <v>27</v>
      </c>
    </row>
    <row r="22" spans="1:18" x14ac:dyDescent="0.25">
      <c r="P22" s="16"/>
      <c r="Q22" s="3" t="s">
        <v>0</v>
      </c>
      <c r="R22" s="11">
        <f>0.3712*(LOG10(A4))-0.4*((C4-40)/5)-0.2367*(E4-47)/10+0.06613*((E4-47)/10)^2+0.4988*(IF(G4="yes",1,0))+0.1202*((K4-46)/10)+0.0858*((K4-46)/10)^2+0.5985*(M4)</f>
        <v>-0.14563429999999999</v>
      </c>
    </row>
    <row r="23" spans="1:18" x14ac:dyDescent="0.25">
      <c r="P23" s="16"/>
      <c r="Q23" s="3" t="s">
        <v>1</v>
      </c>
      <c r="R23" s="18"/>
    </row>
    <row r="24" spans="1:18" x14ac:dyDescent="0.25">
      <c r="P24" s="16"/>
      <c r="Q24" s="3"/>
      <c r="R24" s="18"/>
    </row>
    <row r="25" spans="1:18" x14ac:dyDescent="0.25">
      <c r="P25" s="16"/>
      <c r="Q25" s="3"/>
      <c r="R25" s="18"/>
    </row>
    <row r="26" spans="1:18" x14ac:dyDescent="0.25">
      <c r="P26" s="16"/>
      <c r="Q26" s="3"/>
      <c r="R26" s="11" t="s">
        <v>28</v>
      </c>
    </row>
    <row r="27" spans="1:18" x14ac:dyDescent="0.25">
      <c r="P27" s="16"/>
      <c r="Q27" s="3" t="s">
        <v>6</v>
      </c>
      <c r="R27" s="11">
        <f xml:space="preserve"> EXP(R22)</f>
        <v>0.86447378344845105</v>
      </c>
    </row>
    <row r="28" spans="1:18" x14ac:dyDescent="0.25">
      <c r="P28" s="16"/>
      <c r="Q28" s="3" t="s">
        <v>7</v>
      </c>
      <c r="R28" s="11"/>
    </row>
    <row r="29" spans="1:18" x14ac:dyDescent="0.25">
      <c r="P29" s="16"/>
      <c r="Q29" s="3" t="s">
        <v>8</v>
      </c>
      <c r="R29" s="11" t="s">
        <v>29</v>
      </c>
    </row>
    <row r="30" spans="1:18" x14ac:dyDescent="0.25">
      <c r="P30" s="16"/>
      <c r="Q30" s="3"/>
      <c r="R30" s="11">
        <f xml:space="preserve"> 0.94957466^R27</f>
        <v>0.95625674277480277</v>
      </c>
    </row>
    <row r="31" spans="1:18" x14ac:dyDescent="0.25">
      <c r="P31" s="16"/>
      <c r="Q31" s="3" t="s">
        <v>2</v>
      </c>
      <c r="R31" s="11"/>
    </row>
    <row r="32" spans="1:18" x14ac:dyDescent="0.25">
      <c r="P32" s="16"/>
      <c r="Q32" s="3" t="s">
        <v>3</v>
      </c>
      <c r="R32" s="11" t="s">
        <v>30</v>
      </c>
    </row>
    <row r="33" spans="16:18" x14ac:dyDescent="0.25">
      <c r="P33" s="16"/>
      <c r="Q33" s="3"/>
      <c r="R33" s="11">
        <f>1-R30</f>
        <v>4.374325722519723E-2</v>
      </c>
    </row>
    <row r="34" spans="16:18" ht="15.75" thickBot="1" x14ac:dyDescent="0.3">
      <c r="P34" s="17"/>
      <c r="Q34" s="9"/>
      <c r="R34" s="12"/>
    </row>
    <row r="35" spans="16:18" ht="15.75" thickTop="1" x14ac:dyDescent="0.25">
      <c r="Q35" t="s">
        <v>22</v>
      </c>
    </row>
    <row r="36" spans="16:18" x14ac:dyDescent="0.25">
      <c r="Q36">
        <v>0</v>
      </c>
    </row>
    <row r="37" spans="16:18" x14ac:dyDescent="0.25">
      <c r="Q37">
        <v>1</v>
      </c>
    </row>
    <row r="38" spans="16:18" x14ac:dyDescent="0.25">
      <c r="Q38">
        <v>2</v>
      </c>
    </row>
    <row r="39" spans="16:18" x14ac:dyDescent="0.25">
      <c r="Q39">
        <v>3</v>
      </c>
    </row>
  </sheetData>
  <mergeCells count="12">
    <mergeCell ref="P4:P17"/>
    <mergeCell ref="P21:P34"/>
    <mergeCell ref="R6:R8"/>
    <mergeCell ref="R23:R25"/>
    <mergeCell ref="M1:M2"/>
    <mergeCell ref="O1:O2"/>
    <mergeCell ref="K1:K2"/>
    <mergeCell ref="A1:A2"/>
    <mergeCell ref="C1:C2"/>
    <mergeCell ref="E1:E2"/>
    <mergeCell ref="G1:G2"/>
    <mergeCell ref="I1:I2"/>
  </mergeCells>
  <dataValidations count="11">
    <dataValidation type="list" allowBlank="1" showInputMessage="1" showErrorMessage="1" sqref="Q5:Q8 Q22:Q25">
      <formula1>#REF!</formula1>
    </dataValidation>
    <dataValidation type="list" allowBlank="1" showInputMessage="1" showErrorMessage="1" sqref="B1:B1048576">
      <formula1>$Q$10:$Q$11</formula1>
    </dataValidation>
    <dataValidation type="list" allowBlank="1" showInputMessage="1" showErrorMessage="1" sqref="G4 E5:E1048576 C5:C1048576 D1:D1048576 E3">
      <formula1>$Q$14:$Q$15</formula1>
    </dataValidation>
    <dataValidation type="list" allowBlank="1" showInputMessage="1" showErrorMessage="1" sqref="A10 A21:A1048576 A14 A3">
      <formula1>$Q$10:$Q$13</formula1>
    </dataValidation>
    <dataValidation type="decimal" allowBlank="1" showInputMessage="1" showErrorMessage="1" sqref="K4:L4 N4">
      <formula1>0</formula1>
      <formula2>120</formula2>
    </dataValidation>
    <dataValidation type="decimal" allowBlank="1" showInputMessage="1" showErrorMessage="1" sqref="A4">
      <formula1>0.1</formula1>
      <formula2>1200</formula2>
    </dataValidation>
    <dataValidation type="whole" allowBlank="1" showInputMessage="1" showErrorMessage="1" sqref="C4">
      <formula1>0</formula1>
      <formula2>60</formula2>
    </dataValidation>
    <dataValidation type="decimal" allowBlank="1" showInputMessage="1" showErrorMessage="1" sqref="E4">
      <formula1>5</formula1>
      <formula2>120</formula2>
    </dataValidation>
    <dataValidation type="list" allowBlank="1" showInputMessage="1" showErrorMessage="1" sqref="M4 O4">
      <formula1>Banff</formula1>
    </dataValidation>
    <dataValidation type="list" allowBlank="1" showInputMessage="1" showErrorMessage="1" sqref="I4">
      <formula1>$Q$10:$Q$12</formula1>
    </dataValidation>
    <dataValidation type="list" allowBlank="1" showInputMessage="1" showErrorMessage="1" sqref="J1:J1048576">
      <formula1>$Q$5:$Q$6</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calculator</vt:lpstr>
      <vt:lpstr>Banff</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Bassett</dc:creator>
  <cp:lastModifiedBy>The Bentalls</cp:lastModifiedBy>
  <dcterms:created xsi:type="dcterms:W3CDTF">2012-06-22T12:59:30Z</dcterms:created>
  <dcterms:modified xsi:type="dcterms:W3CDTF">2016-03-03T20:51:06Z</dcterms:modified>
</cp:coreProperties>
</file>